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E14" i="1"/>
  <c r="F14" i="1"/>
  <c r="G14" i="1"/>
  <c r="I14" i="1"/>
  <c r="J14" i="1"/>
  <c r="J13" i="1" s="1"/>
  <c r="D15" i="1"/>
  <c r="K15" i="1"/>
  <c r="D16" i="1"/>
  <c r="H16" i="1"/>
  <c r="D17" i="1"/>
  <c r="H17" i="1"/>
  <c r="D18" i="1"/>
  <c r="H18" i="1"/>
  <c r="E19" i="1"/>
  <c r="F19" i="1"/>
  <c r="G19" i="1"/>
  <c r="I19" i="1"/>
  <c r="H19" i="1" s="1"/>
  <c r="J19" i="1"/>
  <c r="K19" i="1"/>
  <c r="D20" i="1"/>
  <c r="H20" i="1"/>
  <c r="D21" i="1"/>
  <c r="H21" i="1"/>
  <c r="D22" i="1"/>
  <c r="H22" i="1"/>
  <c r="D23" i="1"/>
  <c r="H23" i="1"/>
  <c r="E24" i="1"/>
  <c r="F24" i="1"/>
  <c r="G24" i="1"/>
  <c r="I24" i="1"/>
  <c r="J24" i="1"/>
  <c r="D25" i="1"/>
  <c r="K25" i="1"/>
  <c r="D26" i="1"/>
  <c r="H26" i="1"/>
  <c r="D27" i="1"/>
  <c r="H27" i="1"/>
  <c r="E28" i="1"/>
  <c r="F28" i="1"/>
  <c r="G28" i="1"/>
  <c r="I28" i="1"/>
  <c r="H28" i="1" s="1"/>
  <c r="J28" i="1"/>
  <c r="K28" i="1"/>
  <c r="D29" i="1"/>
  <c r="H29" i="1"/>
  <c r="D30" i="1"/>
  <c r="H30" i="1"/>
  <c r="D31" i="1"/>
  <c r="H31" i="1"/>
  <c r="E32" i="1"/>
  <c r="D32" i="1" s="1"/>
  <c r="F32" i="1"/>
  <c r="G32" i="1"/>
  <c r="I32" i="1"/>
  <c r="H32" i="1" s="1"/>
  <c r="J32" i="1"/>
  <c r="K32" i="1"/>
  <c r="D33" i="1"/>
  <c r="H33" i="1"/>
  <c r="D34" i="1"/>
  <c r="H34" i="1"/>
  <c r="D35" i="1"/>
  <c r="H35" i="1"/>
  <c r="E36" i="1"/>
  <c r="F36" i="1"/>
  <c r="G36" i="1"/>
  <c r="I36" i="1"/>
  <c r="J36" i="1"/>
  <c r="K36" i="1"/>
  <c r="D37" i="1"/>
  <c r="H37" i="1"/>
  <c r="D38" i="1"/>
  <c r="H38" i="1"/>
  <c r="D39" i="1"/>
  <c r="H39" i="1"/>
  <c r="E40" i="1"/>
  <c r="D40" i="1" s="1"/>
  <c r="F40" i="1"/>
  <c r="G40" i="1"/>
  <c r="I40" i="1"/>
  <c r="J40" i="1"/>
  <c r="D41" i="1"/>
  <c r="H41" i="1"/>
  <c r="D42" i="1"/>
  <c r="K42" i="1"/>
  <c r="D43" i="1"/>
  <c r="K43" i="1"/>
  <c r="H43" i="1" s="1"/>
  <c r="D44" i="1"/>
  <c r="H44" i="1"/>
  <c r="E45" i="1"/>
  <c r="F45" i="1"/>
  <c r="G45" i="1"/>
  <c r="I45" i="1"/>
  <c r="J45" i="1"/>
  <c r="D46" i="1"/>
  <c r="K46" i="1"/>
  <c r="H46" i="1" s="1"/>
  <c r="D47" i="1"/>
  <c r="H47" i="1"/>
  <c r="D48" i="1"/>
  <c r="H48" i="1"/>
  <c r="D50" i="1"/>
  <c r="E50" i="1"/>
  <c r="F50" i="1"/>
  <c r="F49" i="1" s="1"/>
  <c r="G50" i="1"/>
  <c r="G49" i="1" s="1"/>
  <c r="H50" i="1"/>
  <c r="I50" i="1"/>
  <c r="J50" i="1"/>
  <c r="K50" i="1"/>
  <c r="K49" i="1" s="1"/>
  <c r="D51" i="1"/>
  <c r="H51" i="1"/>
  <c r="D52" i="1"/>
  <c r="H52" i="1"/>
  <c r="D53" i="1"/>
  <c r="H53" i="1"/>
  <c r="E54" i="1"/>
  <c r="D54" i="1" s="1"/>
  <c r="F54" i="1"/>
  <c r="G54" i="1"/>
  <c r="I54" i="1"/>
  <c r="J54" i="1"/>
  <c r="K54" i="1"/>
  <c r="D55" i="1"/>
  <c r="H55" i="1"/>
  <c r="D56" i="1"/>
  <c r="H56" i="1"/>
  <c r="E57" i="1"/>
  <c r="D57" i="1" s="1"/>
  <c r="F57" i="1"/>
  <c r="G57" i="1"/>
  <c r="I57" i="1"/>
  <c r="J57" i="1"/>
  <c r="K57" i="1"/>
  <c r="D58" i="1"/>
  <c r="H58" i="1"/>
  <c r="D59" i="1"/>
  <c r="H59" i="1"/>
  <c r="D60" i="1"/>
  <c r="H60" i="1"/>
  <c r="D61" i="1"/>
  <c r="E61" i="1"/>
  <c r="F61" i="1"/>
  <c r="G61" i="1"/>
  <c r="H61" i="1"/>
  <c r="I61" i="1"/>
  <c r="J61" i="1"/>
  <c r="K61" i="1"/>
  <c r="D62" i="1"/>
  <c r="H62" i="1"/>
  <c r="D63" i="1"/>
  <c r="H63" i="1"/>
  <c r="D64" i="1"/>
  <c r="H64" i="1"/>
  <c r="E65" i="1"/>
  <c r="D65" i="1" s="1"/>
  <c r="F65" i="1"/>
  <c r="G65" i="1"/>
  <c r="I65" i="1"/>
  <c r="J65" i="1"/>
  <c r="K65" i="1"/>
  <c r="D66" i="1"/>
  <c r="H66" i="1"/>
  <c r="D67" i="1"/>
  <c r="H67" i="1"/>
  <c r="D68" i="1"/>
  <c r="H68" i="1"/>
  <c r="D69" i="1"/>
  <c r="H69" i="1"/>
  <c r="E70" i="1"/>
  <c r="D70" i="1" s="1"/>
  <c r="F70" i="1"/>
  <c r="G70" i="1"/>
  <c r="I70" i="1"/>
  <c r="J70" i="1"/>
  <c r="D71" i="1"/>
  <c r="H71" i="1"/>
  <c r="K71" i="1"/>
  <c r="K70" i="1" s="1"/>
  <c r="D72" i="1"/>
  <c r="H72" i="1"/>
  <c r="D73" i="1"/>
  <c r="H73" i="1"/>
  <c r="D74" i="1"/>
  <c r="H74" i="1"/>
  <c r="D75" i="1"/>
  <c r="E75" i="1"/>
  <c r="F75" i="1"/>
  <c r="G75" i="1"/>
  <c r="H75" i="1"/>
  <c r="I75" i="1"/>
  <c r="J75" i="1"/>
  <c r="K75" i="1"/>
  <c r="D76" i="1"/>
  <c r="H76" i="1"/>
  <c r="D77" i="1"/>
  <c r="H77" i="1"/>
  <c r="E79" i="1"/>
  <c r="E78" i="1" s="1"/>
  <c r="F79" i="1"/>
  <c r="F78" i="1" s="1"/>
  <c r="G79" i="1"/>
  <c r="G78" i="1" s="1"/>
  <c r="H79" i="1"/>
  <c r="I79" i="1"/>
  <c r="I78" i="1" s="1"/>
  <c r="J79" i="1"/>
  <c r="J78" i="1" s="1"/>
  <c r="K79" i="1"/>
  <c r="K78" i="1" s="1"/>
  <c r="D80" i="1"/>
  <c r="D79" i="1" s="1"/>
  <c r="D78" i="1" s="1"/>
  <c r="H80" i="1"/>
  <c r="D81" i="1"/>
  <c r="H81" i="1"/>
  <c r="D82" i="1"/>
  <c r="H82" i="1"/>
  <c r="D83" i="1"/>
  <c r="H83" i="1"/>
  <c r="D84" i="1"/>
  <c r="E84" i="1"/>
  <c r="F84" i="1"/>
  <c r="G84" i="1"/>
  <c r="H84" i="1"/>
  <c r="I84" i="1"/>
  <c r="J84" i="1"/>
  <c r="K84" i="1"/>
  <c r="D85" i="1"/>
  <c r="H85" i="1"/>
  <c r="D86" i="1"/>
  <c r="H86" i="1"/>
  <c r="D87" i="1"/>
  <c r="E87" i="1"/>
  <c r="F87" i="1"/>
  <c r="G87" i="1"/>
  <c r="H87" i="1"/>
  <c r="I87" i="1"/>
  <c r="J87" i="1"/>
  <c r="D88" i="1"/>
  <c r="H88" i="1"/>
  <c r="K88" i="1"/>
  <c r="K87" i="1" s="1"/>
  <c r="D89" i="1"/>
  <c r="H89" i="1"/>
  <c r="D90" i="1"/>
  <c r="H90" i="1"/>
  <c r="D91" i="1"/>
  <c r="H91" i="1"/>
  <c r="D92" i="1"/>
  <c r="H92" i="1"/>
  <c r="D93" i="1"/>
  <c r="H93" i="1"/>
  <c r="D94" i="1"/>
  <c r="H94" i="1"/>
  <c r="D95" i="1"/>
  <c r="H95" i="1"/>
  <c r="D96" i="1"/>
  <c r="E96" i="1"/>
  <c r="F96" i="1"/>
  <c r="G96" i="1"/>
  <c r="H96" i="1"/>
  <c r="I96" i="1"/>
  <c r="J96" i="1"/>
  <c r="K96" i="1"/>
  <c r="D97" i="1"/>
  <c r="H97" i="1"/>
  <c r="D98" i="1"/>
  <c r="H98" i="1"/>
  <c r="D99" i="1"/>
  <c r="H99" i="1"/>
  <c r="D100" i="1"/>
  <c r="H100" i="1"/>
  <c r="D101" i="1"/>
  <c r="H101" i="1"/>
  <c r="D102" i="1"/>
  <c r="H102" i="1"/>
  <c r="D103" i="1"/>
  <c r="E103" i="1"/>
  <c r="F103" i="1"/>
  <c r="G103" i="1"/>
  <c r="H103" i="1"/>
  <c r="I103" i="1"/>
  <c r="J103" i="1"/>
  <c r="K103" i="1"/>
  <c r="D104" i="1"/>
  <c r="H104" i="1"/>
  <c r="D105" i="1"/>
  <c r="H105" i="1"/>
  <c r="D106" i="1"/>
  <c r="H106" i="1"/>
  <c r="D107" i="1"/>
  <c r="H107" i="1"/>
  <c r="D108" i="1"/>
  <c r="H108" i="1"/>
  <c r="E109" i="1"/>
  <c r="D109" i="1" s="1"/>
  <c r="F109" i="1"/>
  <c r="G109" i="1"/>
  <c r="I109" i="1"/>
  <c r="J109" i="1"/>
  <c r="K109" i="1"/>
  <c r="D110" i="1"/>
  <c r="H110" i="1"/>
  <c r="D111" i="1"/>
  <c r="H111" i="1"/>
  <c r="D112" i="1"/>
  <c r="H112" i="1"/>
  <c r="D113" i="1"/>
  <c r="H113" i="1"/>
  <c r="D114" i="1"/>
  <c r="H114" i="1"/>
  <c r="D115" i="1"/>
  <c r="E115" i="1"/>
  <c r="F115" i="1"/>
  <c r="G115" i="1"/>
  <c r="H115" i="1"/>
  <c r="I115" i="1"/>
  <c r="J115" i="1"/>
  <c r="K115" i="1"/>
  <c r="D116" i="1"/>
  <c r="H116" i="1"/>
  <c r="D117" i="1"/>
  <c r="H117" i="1"/>
  <c r="D118" i="1"/>
  <c r="H118" i="1"/>
  <c r="D119" i="1"/>
  <c r="H119" i="1"/>
  <c r="D120" i="1"/>
  <c r="H120" i="1"/>
  <c r="E123" i="1"/>
  <c r="D123" i="1" s="1"/>
  <c r="F123" i="1"/>
  <c r="G123" i="1"/>
  <c r="I123" i="1"/>
  <c r="J123" i="1"/>
  <c r="K123" i="1"/>
  <c r="D124" i="1"/>
  <c r="H124" i="1"/>
  <c r="D125" i="1"/>
  <c r="H125" i="1"/>
  <c r="I127" i="1"/>
  <c r="E128" i="1"/>
  <c r="D128" i="1" s="1"/>
  <c r="F128" i="1"/>
  <c r="F127" i="1" s="1"/>
  <c r="G128" i="1"/>
  <c r="G127" i="1" s="1"/>
  <c r="I128" i="1"/>
  <c r="J128" i="1"/>
  <c r="J127" i="1" s="1"/>
  <c r="K128" i="1"/>
  <c r="D129" i="1"/>
  <c r="H129" i="1"/>
  <c r="D130" i="1"/>
  <c r="E130" i="1"/>
  <c r="F130" i="1"/>
  <c r="G130" i="1"/>
  <c r="H130" i="1"/>
  <c r="I130" i="1"/>
  <c r="J130" i="1"/>
  <c r="K130" i="1"/>
  <c r="D131" i="1"/>
  <c r="H131" i="1"/>
  <c r="D132" i="1"/>
  <c r="H132" i="1"/>
  <c r="D133" i="1"/>
  <c r="H133" i="1"/>
  <c r="D134" i="1"/>
  <c r="H134" i="1"/>
  <c r="D135" i="1"/>
  <c r="H135" i="1"/>
  <c r="D136" i="1"/>
  <c r="H136" i="1"/>
  <c r="D137" i="1"/>
  <c r="E137" i="1"/>
  <c r="F137" i="1"/>
  <c r="G137" i="1"/>
  <c r="H137" i="1"/>
  <c r="I137" i="1"/>
  <c r="J137" i="1"/>
  <c r="K137" i="1"/>
  <c r="D138" i="1"/>
  <c r="H138" i="1"/>
  <c r="D139" i="1"/>
  <c r="H139" i="1"/>
  <c r="D140" i="1"/>
  <c r="H140" i="1"/>
  <c r="E141" i="1"/>
  <c r="G141" i="1"/>
  <c r="I141" i="1"/>
  <c r="J141" i="1"/>
  <c r="K141" i="1"/>
  <c r="D142" i="1"/>
  <c r="H142" i="1"/>
  <c r="D143" i="1"/>
  <c r="H143" i="1"/>
  <c r="D144" i="1"/>
  <c r="H144" i="1"/>
  <c r="D145" i="1"/>
  <c r="H145" i="1"/>
  <c r="D146" i="1"/>
  <c r="H146" i="1"/>
  <c r="D147" i="1"/>
  <c r="H147" i="1"/>
  <c r="D148" i="1"/>
  <c r="H148" i="1"/>
  <c r="D149" i="1"/>
  <c r="H149" i="1"/>
  <c r="D150" i="1"/>
  <c r="H150" i="1"/>
  <c r="D151" i="1"/>
  <c r="H151" i="1"/>
  <c r="F152" i="1"/>
  <c r="D152" i="1" s="1"/>
  <c r="H152" i="1"/>
  <c r="E153" i="1"/>
  <c r="F153" i="1"/>
  <c r="G153" i="1"/>
  <c r="I153" i="1"/>
  <c r="J153" i="1"/>
  <c r="H153" i="1" s="1"/>
  <c r="K153" i="1"/>
  <c r="D154" i="1"/>
  <c r="H154" i="1"/>
  <c r="D155" i="1"/>
  <c r="H155" i="1"/>
  <c r="D156" i="1"/>
  <c r="H156" i="1"/>
  <c r="D157" i="1"/>
  <c r="H157" i="1"/>
  <c r="D158" i="1"/>
  <c r="H158" i="1"/>
  <c r="D166" i="1"/>
  <c r="E166" i="1"/>
  <c r="E165" i="1" s="1"/>
  <c r="D165" i="1" s="1"/>
  <c r="F166" i="1"/>
  <c r="F165" i="1" s="1"/>
  <c r="G166" i="1"/>
  <c r="G165" i="1" s="1"/>
  <c r="H166" i="1"/>
  <c r="I166" i="1"/>
  <c r="I165" i="1" s="1"/>
  <c r="J166" i="1"/>
  <c r="J165" i="1" s="1"/>
  <c r="D167" i="1"/>
  <c r="H167" i="1"/>
  <c r="K167" i="1"/>
  <c r="K166" i="1" s="1"/>
  <c r="K165" i="1" s="1"/>
  <c r="D168" i="1"/>
  <c r="K168" i="1"/>
  <c r="H168" i="1" s="1"/>
  <c r="D169" i="1"/>
  <c r="H169" i="1"/>
  <c r="D170" i="1"/>
  <c r="H170" i="1"/>
  <c r="D171" i="1"/>
  <c r="H171" i="1"/>
  <c r="D172" i="1"/>
  <c r="H172" i="1"/>
  <c r="K172" i="1"/>
  <c r="E174" i="1"/>
  <c r="F174" i="1"/>
  <c r="I174" i="1"/>
  <c r="J174" i="1"/>
  <c r="G175" i="1"/>
  <c r="D176" i="1"/>
  <c r="K176" i="1"/>
  <c r="K175" i="1" s="1"/>
  <c r="H175" i="1" s="1"/>
  <c r="D177" i="1"/>
  <c r="H177" i="1"/>
  <c r="D178" i="1"/>
  <c r="H178" i="1"/>
  <c r="K178" i="1"/>
  <c r="D179" i="1"/>
  <c r="K179" i="1"/>
  <c r="H179" i="1" s="1"/>
  <c r="G180" i="1"/>
  <c r="D180" i="1" s="1"/>
  <c r="H180" i="1"/>
  <c r="K180" i="1"/>
  <c r="D181" i="1"/>
  <c r="H181" i="1"/>
  <c r="D182" i="1"/>
  <c r="H182" i="1"/>
  <c r="D183" i="1"/>
  <c r="H183" i="1"/>
  <c r="D184" i="1"/>
  <c r="H184" i="1"/>
  <c r="G185" i="1"/>
  <c r="D185" i="1" s="1"/>
  <c r="K185" i="1"/>
  <c r="H185" i="1" s="1"/>
  <c r="D186" i="1"/>
  <c r="H186" i="1"/>
  <c r="D187" i="1"/>
  <c r="H187" i="1"/>
  <c r="D188" i="1"/>
  <c r="K188" i="1"/>
  <c r="H188" i="1" s="1"/>
  <c r="D189" i="1"/>
  <c r="K189" i="1"/>
  <c r="H189" i="1" s="1"/>
  <c r="I190" i="1"/>
  <c r="D191" i="1"/>
  <c r="H191" i="1"/>
  <c r="D192" i="1"/>
  <c r="H192" i="1"/>
  <c r="D193" i="1"/>
  <c r="H193" i="1"/>
  <c r="E194" i="1"/>
  <c r="F194" i="1"/>
  <c r="F190" i="1" s="1"/>
  <c r="G194" i="1"/>
  <c r="I194" i="1"/>
  <c r="J194" i="1"/>
  <c r="J190" i="1" s="1"/>
  <c r="K194" i="1"/>
  <c r="D195" i="1"/>
  <c r="H195" i="1"/>
  <c r="D196" i="1"/>
  <c r="H196" i="1"/>
  <c r="D197" i="1"/>
  <c r="H197" i="1"/>
  <c r="D198" i="1"/>
  <c r="H198" i="1"/>
  <c r="D199" i="1"/>
  <c r="H199" i="1"/>
  <c r="D200" i="1"/>
  <c r="H200" i="1"/>
  <c r="D201" i="1"/>
  <c r="H201" i="1"/>
  <c r="D202" i="1"/>
  <c r="H202" i="1"/>
  <c r="D203" i="1"/>
  <c r="H203" i="1"/>
  <c r="E204" i="1"/>
  <c r="F204" i="1"/>
  <c r="G204" i="1"/>
  <c r="I204" i="1"/>
  <c r="J204" i="1"/>
  <c r="D205" i="1"/>
  <c r="H205" i="1"/>
  <c r="D206" i="1"/>
  <c r="H206" i="1"/>
  <c r="D207" i="1"/>
  <c r="H207" i="1"/>
  <c r="D208" i="1"/>
  <c r="H208" i="1"/>
  <c r="D209" i="1"/>
  <c r="H209" i="1"/>
  <c r="D210" i="1"/>
  <c r="K210" i="1"/>
  <c r="D211" i="1"/>
  <c r="H211" i="1"/>
  <c r="D212" i="1"/>
  <c r="H212" i="1"/>
  <c r="D213" i="1"/>
  <c r="E213" i="1"/>
  <c r="F213" i="1"/>
  <c r="G213" i="1"/>
  <c r="H213" i="1"/>
  <c r="I213" i="1"/>
  <c r="J213" i="1"/>
  <c r="K213" i="1"/>
  <c r="D214" i="1"/>
  <c r="H214" i="1"/>
  <c r="D215" i="1"/>
  <c r="H215" i="1"/>
  <c r="D216" i="1"/>
  <c r="H216" i="1"/>
  <c r="D217" i="1"/>
  <c r="H217" i="1"/>
  <c r="D218" i="1"/>
  <c r="H218" i="1"/>
  <c r="D219" i="1"/>
  <c r="H219" i="1"/>
  <c r="D220" i="1"/>
  <c r="H220" i="1"/>
  <c r="D221" i="1"/>
  <c r="H221" i="1"/>
  <c r="D222" i="1"/>
  <c r="H222" i="1"/>
  <c r="D223" i="1"/>
  <c r="H223" i="1"/>
  <c r="D224" i="1"/>
  <c r="H224" i="1"/>
  <c r="D225" i="1"/>
  <c r="H225" i="1"/>
  <c r="D226" i="1"/>
  <c r="H226" i="1"/>
  <c r="D227" i="1"/>
  <c r="H227" i="1"/>
  <c r="D228" i="1"/>
  <c r="H228" i="1"/>
  <c r="D229" i="1"/>
  <c r="H229" i="1"/>
  <c r="D230" i="1"/>
  <c r="H230" i="1"/>
  <c r="D231" i="1"/>
  <c r="H231" i="1"/>
  <c r="D232" i="1"/>
  <c r="E232" i="1"/>
  <c r="F232" i="1"/>
  <c r="G232" i="1"/>
  <c r="H232" i="1"/>
  <c r="I232" i="1"/>
  <c r="J232" i="1"/>
  <c r="K232" i="1"/>
  <c r="D233" i="1"/>
  <c r="H233" i="1"/>
  <c r="E234" i="1"/>
  <c r="D234" i="1" s="1"/>
  <c r="F234" i="1"/>
  <c r="G234" i="1"/>
  <c r="I234" i="1"/>
  <c r="J234" i="1"/>
  <c r="K234" i="1"/>
  <c r="D235" i="1"/>
  <c r="H235" i="1"/>
  <c r="D236" i="1"/>
  <c r="H236" i="1"/>
  <c r="E237" i="1"/>
  <c r="D237" i="1" s="1"/>
  <c r="F237" i="1"/>
  <c r="G237" i="1"/>
  <c r="I237" i="1"/>
  <c r="J237" i="1"/>
  <c r="K237" i="1"/>
  <c r="D238" i="1"/>
  <c r="H238" i="1"/>
  <c r="D239" i="1"/>
  <c r="H239" i="1"/>
  <c r="D240" i="1"/>
  <c r="H240" i="1"/>
  <c r="D241" i="1"/>
  <c r="H241" i="1"/>
  <c r="D242" i="1"/>
  <c r="H242" i="1"/>
  <c r="D243" i="1"/>
  <c r="H243" i="1"/>
  <c r="D244" i="1"/>
  <c r="H244" i="1"/>
  <c r="D246" i="1"/>
  <c r="E246" i="1"/>
  <c r="F246" i="1"/>
  <c r="F245" i="1" s="1"/>
  <c r="G246" i="1"/>
  <c r="G245" i="1" s="1"/>
  <c r="H246" i="1"/>
  <c r="I246" i="1"/>
  <c r="J246" i="1"/>
  <c r="K246" i="1"/>
  <c r="K245" i="1" s="1"/>
  <c r="D247" i="1"/>
  <c r="H247" i="1"/>
  <c r="D248" i="1"/>
  <c r="H248" i="1"/>
  <c r="D249" i="1"/>
  <c r="H249" i="1"/>
  <c r="D250" i="1"/>
  <c r="H250" i="1"/>
  <c r="D251" i="1"/>
  <c r="H251" i="1"/>
  <c r="D252" i="1"/>
  <c r="H252" i="1"/>
  <c r="D253" i="1"/>
  <c r="H253" i="1"/>
  <c r="E254" i="1"/>
  <c r="D254" i="1" s="1"/>
  <c r="F254" i="1"/>
  <c r="G254" i="1"/>
  <c r="I254" i="1"/>
  <c r="J254" i="1"/>
  <c r="K254" i="1"/>
  <c r="D255" i="1"/>
  <c r="H255" i="1"/>
  <c r="D256" i="1"/>
  <c r="H256" i="1"/>
  <c r="D257" i="1"/>
  <c r="H257" i="1"/>
  <c r="D258" i="1"/>
  <c r="H258" i="1"/>
  <c r="D259" i="1"/>
  <c r="H259" i="1"/>
  <c r="D260" i="1"/>
  <c r="H260" i="1"/>
  <c r="D261" i="1"/>
  <c r="H261" i="1"/>
  <c r="D262" i="1"/>
  <c r="H262" i="1"/>
  <c r="E263" i="1"/>
  <c r="D263" i="1" s="1"/>
  <c r="F263" i="1"/>
  <c r="G263" i="1"/>
  <c r="I263" i="1"/>
  <c r="J263" i="1"/>
  <c r="K263" i="1"/>
  <c r="D264" i="1"/>
  <c r="H264" i="1"/>
  <c r="D265" i="1"/>
  <c r="H265" i="1"/>
  <c r="D266" i="1"/>
  <c r="H266" i="1"/>
  <c r="D267" i="1"/>
  <c r="E267" i="1"/>
  <c r="F267" i="1"/>
  <c r="G267" i="1"/>
  <c r="H267" i="1"/>
  <c r="I267" i="1"/>
  <c r="J267" i="1"/>
  <c r="K267" i="1"/>
  <c r="D268" i="1"/>
  <c r="H268" i="1"/>
  <c r="E269" i="1"/>
  <c r="D269" i="1" s="1"/>
  <c r="I269" i="1"/>
  <c r="E270" i="1"/>
  <c r="D270" i="1" s="1"/>
  <c r="F270" i="1"/>
  <c r="F269" i="1" s="1"/>
  <c r="G270" i="1"/>
  <c r="G269" i="1" s="1"/>
  <c r="I270" i="1"/>
  <c r="J270" i="1"/>
  <c r="J269" i="1" s="1"/>
  <c r="K270" i="1"/>
  <c r="K269" i="1" s="1"/>
  <c r="D271" i="1"/>
  <c r="H271" i="1"/>
  <c r="D272" i="1"/>
  <c r="H272" i="1"/>
  <c r="D273" i="1"/>
  <c r="H273" i="1"/>
  <c r="D274" i="1"/>
  <c r="H274" i="1"/>
  <c r="D275" i="1"/>
  <c r="H275" i="1"/>
  <c r="D276" i="1"/>
  <c r="H276" i="1"/>
  <c r="D277" i="1"/>
  <c r="H277" i="1"/>
  <c r="D278" i="1"/>
  <c r="H278" i="1"/>
  <c r="I279" i="1"/>
  <c r="E280" i="1"/>
  <c r="D280" i="1" s="1"/>
  <c r="F280" i="1"/>
  <c r="G280" i="1"/>
  <c r="I280" i="1"/>
  <c r="J280" i="1"/>
  <c r="K280" i="1"/>
  <c r="D281" i="1"/>
  <c r="H281" i="1"/>
  <c r="D282" i="1"/>
  <c r="H282" i="1"/>
  <c r="I283" i="1"/>
  <c r="D284" i="1"/>
  <c r="H284" i="1"/>
  <c r="D285" i="1"/>
  <c r="H285" i="1"/>
  <c r="D286" i="1"/>
  <c r="H286" i="1"/>
  <c r="D287" i="1"/>
  <c r="E287" i="1"/>
  <c r="F287" i="1"/>
  <c r="G287" i="1"/>
  <c r="G283" i="1" s="1"/>
  <c r="H287" i="1"/>
  <c r="I287" i="1"/>
  <c r="J287" i="1"/>
  <c r="K287" i="1"/>
  <c r="K283" i="1" s="1"/>
  <c r="D288" i="1"/>
  <c r="H288" i="1"/>
  <c r="D289" i="1"/>
  <c r="H289" i="1"/>
  <c r="D290" i="1"/>
  <c r="H290" i="1"/>
  <c r="E291" i="1"/>
  <c r="D291" i="1" s="1"/>
  <c r="F291" i="1"/>
  <c r="F283" i="1" s="1"/>
  <c r="G291" i="1"/>
  <c r="I291" i="1"/>
  <c r="J291" i="1"/>
  <c r="J283" i="1" s="1"/>
  <c r="K291" i="1"/>
  <c r="D292" i="1"/>
  <c r="H292" i="1"/>
  <c r="D293" i="1"/>
  <c r="H293" i="1"/>
  <c r="I294" i="1"/>
  <c r="E295" i="1"/>
  <c r="D295" i="1" s="1"/>
  <c r="F295" i="1"/>
  <c r="G295" i="1"/>
  <c r="G294" i="1" s="1"/>
  <c r="I295" i="1"/>
  <c r="J295" i="1"/>
  <c r="K295" i="1"/>
  <c r="D296" i="1"/>
  <c r="H296" i="1"/>
  <c r="D297" i="1"/>
  <c r="H297" i="1"/>
  <c r="D298" i="1"/>
  <c r="H298" i="1"/>
  <c r="D299" i="1"/>
  <c r="H299" i="1"/>
  <c r="E300" i="1"/>
  <c r="F300" i="1"/>
  <c r="D300" i="1" s="1"/>
  <c r="G300" i="1"/>
  <c r="I300" i="1"/>
  <c r="J300" i="1"/>
  <c r="H300" i="1" s="1"/>
  <c r="K300" i="1"/>
  <c r="D301" i="1"/>
  <c r="H301" i="1"/>
  <c r="D302" i="1"/>
  <c r="H302" i="1"/>
  <c r="D303" i="1"/>
  <c r="H303" i="1"/>
  <c r="D305" i="1"/>
  <c r="E305" i="1"/>
  <c r="F305" i="1"/>
  <c r="G305" i="1"/>
  <c r="H305" i="1"/>
  <c r="I305" i="1"/>
  <c r="J305" i="1"/>
  <c r="K305" i="1"/>
  <c r="D306" i="1"/>
  <c r="H306" i="1"/>
  <c r="E307" i="1"/>
  <c r="F307" i="1"/>
  <c r="D307" i="1" s="1"/>
  <c r="G307" i="1"/>
  <c r="I307" i="1"/>
  <c r="J307" i="1"/>
  <c r="H307" i="1" s="1"/>
  <c r="K307" i="1"/>
  <c r="D308" i="1"/>
  <c r="H308" i="1"/>
  <c r="D309" i="1"/>
  <c r="E309" i="1"/>
  <c r="F309" i="1"/>
  <c r="F304" i="1" s="1"/>
  <c r="G309" i="1"/>
  <c r="I309" i="1"/>
  <c r="J309" i="1"/>
  <c r="J304" i="1" s="1"/>
  <c r="D311" i="1"/>
  <c r="H311" i="1"/>
  <c r="D312" i="1"/>
  <c r="K312" i="1"/>
  <c r="D313" i="1"/>
  <c r="H313" i="1"/>
  <c r="E314" i="1"/>
  <c r="D314" i="1" s="1"/>
  <c r="F314" i="1"/>
  <c r="G314" i="1"/>
  <c r="I314" i="1"/>
  <c r="H314" i="1" s="1"/>
  <c r="J314" i="1"/>
  <c r="K314" i="1"/>
  <c r="D315" i="1"/>
  <c r="H315" i="1"/>
  <c r="D316" i="1"/>
  <c r="H316" i="1"/>
  <c r="E318" i="1"/>
  <c r="F318" i="1"/>
  <c r="G318" i="1"/>
  <c r="I318" i="1"/>
  <c r="J318" i="1"/>
  <c r="K318" i="1"/>
  <c r="D320" i="1"/>
  <c r="H320" i="1"/>
  <c r="D321" i="1"/>
  <c r="H321" i="1"/>
  <c r="D322" i="1"/>
  <c r="E322" i="1"/>
  <c r="G322" i="1"/>
  <c r="K322" i="1"/>
  <c r="H322" i="1" s="1"/>
  <c r="D323" i="1"/>
  <c r="H323" i="1"/>
  <c r="G324" i="1"/>
  <c r="E325" i="1"/>
  <c r="F325" i="1"/>
  <c r="F324" i="1" s="1"/>
  <c r="G325" i="1"/>
  <c r="I325" i="1"/>
  <c r="J325" i="1"/>
  <c r="J324" i="1" s="1"/>
  <c r="K325" i="1"/>
  <c r="K324" i="1" s="1"/>
  <c r="K317" i="1" s="1"/>
  <c r="D326" i="1"/>
  <c r="H326" i="1"/>
  <c r="E327" i="1"/>
  <c r="F327" i="1"/>
  <c r="G327" i="1"/>
  <c r="I327" i="1"/>
  <c r="J327" i="1"/>
  <c r="K327" i="1"/>
  <c r="D328" i="1"/>
  <c r="H328" i="1"/>
  <c r="D329" i="1"/>
  <c r="H329" i="1"/>
  <c r="D330" i="1"/>
  <c r="H330" i="1"/>
  <c r="D331" i="1"/>
  <c r="H331" i="1"/>
  <c r="D332" i="1"/>
  <c r="H332" i="1"/>
  <c r="D333" i="1"/>
  <c r="H333" i="1"/>
  <c r="E334" i="1"/>
  <c r="D334" i="1" s="1"/>
  <c r="F334" i="1"/>
  <c r="G334" i="1"/>
  <c r="I334" i="1"/>
  <c r="H334" i="1" s="1"/>
  <c r="J334" i="1"/>
  <c r="K334" i="1"/>
  <c r="D335" i="1"/>
  <c r="H335" i="1"/>
  <c r="E336" i="1"/>
  <c r="F336" i="1"/>
  <c r="G336" i="1"/>
  <c r="I336" i="1"/>
  <c r="J336" i="1"/>
  <c r="K336" i="1"/>
  <c r="D337" i="1"/>
  <c r="H337" i="1"/>
  <c r="E338" i="1"/>
  <c r="D338" i="1" s="1"/>
  <c r="F338" i="1"/>
  <c r="G338" i="1"/>
  <c r="I338" i="1"/>
  <c r="H338" i="1" s="1"/>
  <c r="J338" i="1"/>
  <c r="K338" i="1"/>
  <c r="D339" i="1"/>
  <c r="H339" i="1"/>
  <c r="D340" i="1"/>
  <c r="H340" i="1"/>
  <c r="E341" i="1"/>
  <c r="F341" i="1"/>
  <c r="G341" i="1"/>
  <c r="I341" i="1"/>
  <c r="J341" i="1"/>
  <c r="K341" i="1"/>
  <c r="D342" i="1"/>
  <c r="H342" i="1"/>
  <c r="E343" i="1"/>
  <c r="F343" i="1"/>
  <c r="G343" i="1"/>
  <c r="I343" i="1"/>
  <c r="J343" i="1"/>
  <c r="K343" i="1"/>
  <c r="D344" i="1"/>
  <c r="H344" i="1"/>
  <c r="D345" i="1"/>
  <c r="H345" i="1"/>
  <c r="K345" i="1"/>
  <c r="D346" i="1"/>
  <c r="H346" i="1"/>
  <c r="D348" i="1"/>
  <c r="E348" i="1"/>
  <c r="F348" i="1"/>
  <c r="F347" i="1" s="1"/>
  <c r="G348" i="1"/>
  <c r="H348" i="1"/>
  <c r="I348" i="1"/>
  <c r="I347" i="1" s="1"/>
  <c r="J348" i="1"/>
  <c r="J347" i="1" s="1"/>
  <c r="H347" i="1" s="1"/>
  <c r="K348" i="1"/>
  <c r="K347" i="1" s="1"/>
  <c r="D349" i="1"/>
  <c r="H349" i="1"/>
  <c r="D350" i="1"/>
  <c r="H350" i="1"/>
  <c r="D351" i="1"/>
  <c r="H351" i="1"/>
  <c r="D352" i="1"/>
  <c r="H352" i="1"/>
  <c r="E353" i="1"/>
  <c r="F353" i="1"/>
  <c r="G353" i="1"/>
  <c r="I353" i="1"/>
  <c r="J353" i="1"/>
  <c r="K353" i="1"/>
  <c r="D354" i="1"/>
  <c r="H354" i="1"/>
  <c r="D355" i="1"/>
  <c r="E355" i="1"/>
  <c r="F355" i="1"/>
  <c r="G355" i="1"/>
  <c r="H355" i="1"/>
  <c r="I355" i="1"/>
  <c r="J355" i="1"/>
  <c r="K355" i="1"/>
  <c r="D356" i="1"/>
  <c r="H356" i="1"/>
  <c r="E357" i="1"/>
  <c r="F357" i="1"/>
  <c r="D357" i="1" s="1"/>
  <c r="G357" i="1"/>
  <c r="I357" i="1"/>
  <c r="J357" i="1"/>
  <c r="H357" i="1" s="1"/>
  <c r="K357" i="1"/>
  <c r="D358" i="1"/>
  <c r="H358" i="1"/>
  <c r="D359" i="1"/>
  <c r="H359" i="1"/>
  <c r="E362" i="1"/>
  <c r="E361" i="1" s="1"/>
  <c r="F362" i="1"/>
  <c r="D362" i="1" s="1"/>
  <c r="G362" i="1"/>
  <c r="G361" i="1" s="1"/>
  <c r="I362" i="1"/>
  <c r="I361" i="1" s="1"/>
  <c r="J362" i="1"/>
  <c r="J361" i="1" s="1"/>
  <c r="K362" i="1"/>
  <c r="K361" i="1" s="1"/>
  <c r="D363" i="1"/>
  <c r="H363" i="1"/>
  <c r="D364" i="1"/>
  <c r="E364" i="1"/>
  <c r="F364" i="1"/>
  <c r="G364" i="1"/>
  <c r="H364" i="1"/>
  <c r="I364" i="1"/>
  <c r="J364" i="1"/>
  <c r="K364" i="1"/>
  <c r="D365" i="1"/>
  <c r="H365" i="1"/>
  <c r="D366" i="1"/>
  <c r="H366" i="1"/>
  <c r="D367" i="1"/>
  <c r="E367" i="1"/>
  <c r="F367" i="1"/>
  <c r="G367" i="1"/>
  <c r="H367" i="1"/>
  <c r="I367" i="1"/>
  <c r="J367" i="1"/>
  <c r="K367" i="1"/>
  <c r="D368" i="1"/>
  <c r="H368" i="1"/>
  <c r="E370" i="1"/>
  <c r="E369" i="1" s="1"/>
  <c r="F370" i="1"/>
  <c r="G370" i="1"/>
  <c r="G369" i="1" s="1"/>
  <c r="I370" i="1"/>
  <c r="I369" i="1" s="1"/>
  <c r="J370" i="1"/>
  <c r="J369" i="1" s="1"/>
  <c r="K370" i="1"/>
  <c r="D371" i="1"/>
  <c r="H371" i="1"/>
  <c r="E372" i="1"/>
  <c r="F372" i="1"/>
  <c r="D372" i="1" s="1"/>
  <c r="G372" i="1"/>
  <c r="I372" i="1"/>
  <c r="J372" i="1"/>
  <c r="H372" i="1" s="1"/>
  <c r="H369" i="1" s="1"/>
  <c r="K372" i="1"/>
  <c r="K369" i="1" s="1"/>
  <c r="D373" i="1"/>
  <c r="H373" i="1"/>
  <c r="D374" i="1"/>
  <c r="E374" i="1"/>
  <c r="F374" i="1"/>
  <c r="G374" i="1"/>
  <c r="H374" i="1"/>
  <c r="I374" i="1"/>
  <c r="J374" i="1"/>
  <c r="K374" i="1"/>
  <c r="D375" i="1"/>
  <c r="H375" i="1"/>
  <c r="E376" i="1"/>
  <c r="F376" i="1"/>
  <c r="D376" i="1" s="1"/>
  <c r="G376" i="1"/>
  <c r="I376" i="1"/>
  <c r="J376" i="1"/>
  <c r="H376" i="1" s="1"/>
  <c r="K376" i="1"/>
  <c r="D377" i="1"/>
  <c r="H377" i="1"/>
  <c r="D378" i="1"/>
  <c r="E378" i="1"/>
  <c r="F378" i="1"/>
  <c r="G378" i="1"/>
  <c r="H378" i="1"/>
  <c r="I378" i="1"/>
  <c r="J378" i="1"/>
  <c r="K378" i="1"/>
  <c r="D379" i="1"/>
  <c r="H379" i="1"/>
  <c r="E380" i="1"/>
  <c r="F380" i="1"/>
  <c r="G380" i="1"/>
  <c r="H380" i="1"/>
  <c r="I380" i="1"/>
  <c r="J380" i="1"/>
  <c r="K380" i="1"/>
  <c r="D381" i="1"/>
  <c r="D380" i="1" s="1"/>
  <c r="H381" i="1"/>
  <c r="E382" i="1"/>
  <c r="F382" i="1"/>
  <c r="G382" i="1"/>
  <c r="H382" i="1"/>
  <c r="I382" i="1"/>
  <c r="J382" i="1"/>
  <c r="K382" i="1"/>
  <c r="D383" i="1"/>
  <c r="D382" i="1" s="1"/>
  <c r="H383" i="1"/>
  <c r="E385" i="1"/>
  <c r="F385" i="1"/>
  <c r="G385" i="1"/>
  <c r="G384" i="1" s="1"/>
  <c r="I385" i="1"/>
  <c r="J385" i="1"/>
  <c r="J384" i="1" s="1"/>
  <c r="K385" i="1"/>
  <c r="D386" i="1"/>
  <c r="H386" i="1"/>
  <c r="E387" i="1"/>
  <c r="F387" i="1"/>
  <c r="D387" i="1" s="1"/>
  <c r="G387" i="1"/>
  <c r="I387" i="1"/>
  <c r="J387" i="1"/>
  <c r="H387" i="1" s="1"/>
  <c r="K387" i="1"/>
  <c r="D388" i="1"/>
  <c r="H388" i="1"/>
  <c r="D389" i="1"/>
  <c r="H389" i="1"/>
  <c r="D390" i="1"/>
  <c r="H390" i="1"/>
  <c r="D391" i="1"/>
  <c r="H391" i="1"/>
  <c r="E392" i="1"/>
  <c r="F392" i="1"/>
  <c r="D392" i="1" s="1"/>
  <c r="G392" i="1"/>
  <c r="I392" i="1"/>
  <c r="J392" i="1"/>
  <c r="H392" i="1" s="1"/>
  <c r="K392" i="1"/>
  <c r="D393" i="1"/>
  <c r="H393" i="1"/>
  <c r="D394" i="1"/>
  <c r="H394" i="1"/>
  <c r="D395" i="1"/>
  <c r="H395" i="1"/>
  <c r="D396" i="1"/>
  <c r="H396" i="1"/>
  <c r="D397" i="1"/>
  <c r="H397" i="1"/>
  <c r="D398" i="1"/>
  <c r="H398" i="1"/>
  <c r="D399" i="1"/>
  <c r="H399" i="1"/>
  <c r="D400" i="1"/>
  <c r="H400" i="1"/>
  <c r="D401" i="1"/>
  <c r="H401" i="1"/>
  <c r="D402" i="1"/>
  <c r="H402" i="1"/>
  <c r="D403" i="1"/>
  <c r="H403" i="1"/>
  <c r="D404" i="1"/>
  <c r="H404" i="1"/>
  <c r="D405" i="1"/>
  <c r="H405" i="1"/>
  <c r="D406" i="1"/>
  <c r="E406" i="1"/>
  <c r="F406" i="1"/>
  <c r="G406" i="1"/>
  <c r="H406" i="1"/>
  <c r="I406" i="1"/>
  <c r="J406" i="1"/>
  <c r="K406" i="1"/>
  <c r="D407" i="1"/>
  <c r="H407" i="1"/>
  <c r="D408" i="1"/>
  <c r="H408" i="1"/>
  <c r="E409" i="1"/>
  <c r="I409" i="1"/>
  <c r="H409" i="1" s="1"/>
  <c r="J409" i="1"/>
  <c r="D410" i="1"/>
  <c r="H410" i="1"/>
  <c r="D411" i="1"/>
  <c r="H411" i="1"/>
  <c r="D412" i="1"/>
  <c r="H412" i="1"/>
  <c r="D413" i="1"/>
  <c r="G413" i="1"/>
  <c r="G409" i="1" s="1"/>
  <c r="H413" i="1"/>
  <c r="D414" i="1"/>
  <c r="H414" i="1"/>
  <c r="D415" i="1"/>
  <c r="H415" i="1"/>
  <c r="F416" i="1"/>
  <c r="F409" i="1" s="1"/>
  <c r="D409" i="1" s="1"/>
  <c r="H416" i="1"/>
  <c r="D417" i="1"/>
  <c r="K417" i="1"/>
  <c r="K409" i="1" s="1"/>
  <c r="D418" i="1"/>
  <c r="H418" i="1"/>
  <c r="D419" i="1"/>
  <c r="H419" i="1"/>
  <c r="D420" i="1"/>
  <c r="H420" i="1"/>
  <c r="E421" i="1"/>
  <c r="D421" i="1" s="1"/>
  <c r="F421" i="1"/>
  <c r="G421" i="1"/>
  <c r="I421" i="1"/>
  <c r="H421" i="1" s="1"/>
  <c r="J421" i="1"/>
  <c r="K421" i="1"/>
  <c r="D422" i="1"/>
  <c r="H422" i="1"/>
  <c r="D423" i="1"/>
  <c r="H423" i="1"/>
  <c r="D424" i="1"/>
  <c r="H424" i="1"/>
  <c r="D425" i="1"/>
  <c r="H425" i="1"/>
  <c r="E426" i="1"/>
  <c r="D426" i="1" s="1"/>
  <c r="F426" i="1"/>
  <c r="G426" i="1"/>
  <c r="I426" i="1"/>
  <c r="H426" i="1" s="1"/>
  <c r="J426" i="1"/>
  <c r="K426" i="1"/>
  <c r="D427" i="1"/>
  <c r="H427" i="1"/>
  <c r="D428" i="1"/>
  <c r="H428" i="1"/>
  <c r="D429" i="1"/>
  <c r="H429" i="1"/>
  <c r="D430" i="1"/>
  <c r="H430" i="1"/>
  <c r="D431" i="1"/>
  <c r="H431" i="1"/>
  <c r="D432" i="1"/>
  <c r="H432" i="1"/>
  <c r="D434" i="1"/>
  <c r="H434" i="1"/>
  <c r="D435" i="1"/>
  <c r="H435" i="1"/>
  <c r="E436" i="1"/>
  <c r="D436" i="1" s="1"/>
  <c r="F436" i="1"/>
  <c r="G436" i="1"/>
  <c r="G433" i="1" s="1"/>
  <c r="I436" i="1"/>
  <c r="H436" i="1" s="1"/>
  <c r="J436" i="1"/>
  <c r="K436" i="1"/>
  <c r="K433" i="1" s="1"/>
  <c r="D437" i="1"/>
  <c r="H437" i="1"/>
  <c r="D438" i="1"/>
  <c r="H438" i="1"/>
  <c r="E439" i="1"/>
  <c r="D439" i="1" s="1"/>
  <c r="F439" i="1"/>
  <c r="G439" i="1"/>
  <c r="I439" i="1"/>
  <c r="H439" i="1" s="1"/>
  <c r="J439" i="1"/>
  <c r="K439" i="1"/>
  <c r="D440" i="1"/>
  <c r="H440" i="1"/>
  <c r="D441" i="1"/>
  <c r="H441" i="1"/>
  <c r="D442" i="1"/>
  <c r="H442" i="1"/>
  <c r="D443" i="1"/>
  <c r="H443" i="1"/>
  <c r="D444" i="1"/>
  <c r="H444" i="1"/>
  <c r="D445" i="1"/>
  <c r="H445" i="1"/>
  <c r="D446" i="1"/>
  <c r="H446" i="1"/>
  <c r="D447" i="1"/>
  <c r="H447" i="1"/>
  <c r="D448" i="1"/>
  <c r="H448" i="1"/>
  <c r="D449" i="1"/>
  <c r="H449" i="1"/>
  <c r="D450" i="1"/>
  <c r="H450" i="1"/>
  <c r="D451" i="1"/>
  <c r="H451" i="1"/>
  <c r="D452" i="1"/>
  <c r="H452" i="1"/>
  <c r="E453" i="1"/>
  <c r="F453" i="1"/>
  <c r="G453" i="1"/>
  <c r="I453" i="1"/>
  <c r="J453" i="1"/>
  <c r="K453" i="1"/>
  <c r="D454" i="1"/>
  <c r="H454" i="1"/>
  <c r="D455" i="1"/>
  <c r="H455" i="1"/>
  <c r="E456" i="1"/>
  <c r="F456" i="1"/>
  <c r="G456" i="1"/>
  <c r="I456" i="1"/>
  <c r="H456" i="1" s="1"/>
  <c r="J456" i="1"/>
  <c r="K456" i="1"/>
  <c r="D457" i="1"/>
  <c r="H457" i="1"/>
  <c r="D458" i="1"/>
  <c r="H458" i="1"/>
  <c r="D459" i="1"/>
  <c r="H459" i="1"/>
  <c r="E460" i="1"/>
  <c r="D460" i="1" s="1"/>
  <c r="F460" i="1"/>
  <c r="G460" i="1"/>
  <c r="I460" i="1"/>
  <c r="H460" i="1" s="1"/>
  <c r="J460" i="1"/>
  <c r="K460" i="1"/>
  <c r="D461" i="1"/>
  <c r="H461" i="1"/>
  <c r="E462" i="1"/>
  <c r="F462" i="1"/>
  <c r="G462" i="1"/>
  <c r="I462" i="1"/>
  <c r="J462" i="1"/>
  <c r="K462" i="1"/>
  <c r="D463" i="1"/>
  <c r="H463" i="1"/>
  <c r="E464" i="1"/>
  <c r="D464" i="1" s="1"/>
  <c r="F464" i="1"/>
  <c r="G464" i="1"/>
  <c r="I464" i="1"/>
  <c r="H464" i="1" s="1"/>
  <c r="J464" i="1"/>
  <c r="K464" i="1"/>
  <c r="D465" i="1"/>
  <c r="H465" i="1"/>
  <c r="D466" i="1"/>
  <c r="H466" i="1"/>
  <c r="D467" i="1"/>
  <c r="H467" i="1"/>
  <c r="D468" i="1"/>
  <c r="H468" i="1"/>
  <c r="D469" i="1"/>
  <c r="H469" i="1"/>
  <c r="E470" i="1"/>
  <c r="F470" i="1"/>
  <c r="G470" i="1"/>
  <c r="I470" i="1"/>
  <c r="H470" i="1" s="1"/>
  <c r="J470" i="1"/>
  <c r="K470" i="1"/>
  <c r="D471" i="1"/>
  <c r="H471" i="1"/>
  <c r="D472" i="1"/>
  <c r="H472" i="1"/>
  <c r="D473" i="1"/>
  <c r="H473" i="1"/>
  <c r="E476" i="1"/>
  <c r="D476" i="1" s="1"/>
  <c r="F476" i="1"/>
  <c r="G476" i="1"/>
  <c r="I476" i="1"/>
  <c r="H476" i="1" s="1"/>
  <c r="J476" i="1"/>
  <c r="K476" i="1"/>
  <c r="K475" i="1" s="1"/>
  <c r="D477" i="1"/>
  <c r="H477" i="1"/>
  <c r="D478" i="1"/>
  <c r="H478" i="1"/>
  <c r="D479" i="1"/>
  <c r="H479" i="1"/>
  <c r="E480" i="1"/>
  <c r="I480" i="1"/>
  <c r="K480" i="1"/>
  <c r="D481" i="1"/>
  <c r="H481" i="1"/>
  <c r="K481" i="1"/>
  <c r="D482" i="1"/>
  <c r="H482" i="1"/>
  <c r="E483" i="1"/>
  <c r="F483" i="1"/>
  <c r="F480" i="1" s="1"/>
  <c r="H483" i="1"/>
  <c r="I483" i="1"/>
  <c r="J483" i="1"/>
  <c r="J480" i="1" s="1"/>
  <c r="K483" i="1"/>
  <c r="D484" i="1"/>
  <c r="H484" i="1"/>
  <c r="D485" i="1"/>
  <c r="H485" i="1"/>
  <c r="D486" i="1"/>
  <c r="H486" i="1"/>
  <c r="D487" i="1"/>
  <c r="G487" i="1"/>
  <c r="G483" i="1" s="1"/>
  <c r="H487" i="1"/>
  <c r="K487" i="1"/>
  <c r="D488" i="1"/>
  <c r="H488" i="1"/>
  <c r="D489" i="1"/>
  <c r="H489" i="1"/>
  <c r="D490" i="1"/>
  <c r="H490" i="1"/>
  <c r="D491" i="1"/>
  <c r="H491" i="1"/>
  <c r="E492" i="1"/>
  <c r="F492" i="1"/>
  <c r="D492" i="1" s="1"/>
  <c r="G492" i="1"/>
  <c r="I492" i="1"/>
  <c r="J492" i="1"/>
  <c r="H492" i="1" s="1"/>
  <c r="K492" i="1"/>
  <c r="D493" i="1"/>
  <c r="H493" i="1"/>
  <c r="D494" i="1"/>
  <c r="H494" i="1"/>
  <c r="D495" i="1"/>
  <c r="H495" i="1"/>
  <c r="D496" i="1"/>
  <c r="H496" i="1"/>
  <c r="D497" i="1"/>
  <c r="H497" i="1"/>
  <c r="D498" i="1"/>
  <c r="H498" i="1"/>
  <c r="D499" i="1"/>
  <c r="H499" i="1"/>
  <c r="D500" i="1"/>
  <c r="H500" i="1"/>
  <c r="D501" i="1"/>
  <c r="H501" i="1"/>
  <c r="D502" i="1"/>
  <c r="E502" i="1"/>
  <c r="F502" i="1"/>
  <c r="G502" i="1"/>
  <c r="H502" i="1"/>
  <c r="I502" i="1"/>
  <c r="J502" i="1"/>
  <c r="K502" i="1"/>
  <c r="D503" i="1"/>
  <c r="H503" i="1"/>
  <c r="D504" i="1"/>
  <c r="H504" i="1"/>
  <c r="D505" i="1"/>
  <c r="H505" i="1"/>
  <c r="D506" i="1"/>
  <c r="H506" i="1"/>
  <c r="D507" i="1"/>
  <c r="H507" i="1"/>
  <c r="D508" i="1"/>
  <c r="H508" i="1"/>
  <c r="D509" i="1"/>
  <c r="H509" i="1"/>
  <c r="D510" i="1"/>
  <c r="H510" i="1"/>
  <c r="D511" i="1"/>
  <c r="H511" i="1"/>
  <c r="D512" i="1"/>
  <c r="H512" i="1"/>
  <c r="D513" i="1"/>
  <c r="H513" i="1"/>
  <c r="D514" i="1"/>
  <c r="H514" i="1"/>
  <c r="D515" i="1"/>
  <c r="H515" i="1"/>
  <c r="D516" i="1"/>
  <c r="H516" i="1"/>
  <c r="D517" i="1"/>
  <c r="H517" i="1"/>
  <c r="E518" i="1"/>
  <c r="F518" i="1"/>
  <c r="D518" i="1" s="1"/>
  <c r="G518" i="1"/>
  <c r="I518" i="1"/>
  <c r="J518" i="1"/>
  <c r="H518" i="1" s="1"/>
  <c r="K518" i="1"/>
  <c r="D519" i="1"/>
  <c r="H519" i="1"/>
  <c r="D520" i="1"/>
  <c r="E520" i="1"/>
  <c r="F520" i="1"/>
  <c r="G520" i="1"/>
  <c r="H520" i="1"/>
  <c r="I520" i="1"/>
  <c r="J520" i="1"/>
  <c r="K520" i="1"/>
  <c r="D521" i="1"/>
  <c r="H521" i="1"/>
  <c r="E522" i="1"/>
  <c r="F522" i="1"/>
  <c r="D522" i="1" s="1"/>
  <c r="G522" i="1"/>
  <c r="I522" i="1"/>
  <c r="J522" i="1"/>
  <c r="H522" i="1" s="1"/>
  <c r="K522" i="1"/>
  <c r="D523" i="1"/>
  <c r="H523" i="1"/>
  <c r="D524" i="1"/>
  <c r="E524" i="1"/>
  <c r="F524" i="1"/>
  <c r="G524" i="1"/>
  <c r="H524" i="1"/>
  <c r="I524" i="1"/>
  <c r="J524" i="1"/>
  <c r="K524" i="1"/>
  <c r="D525" i="1"/>
  <c r="H525" i="1"/>
  <c r="D526" i="1"/>
  <c r="H526" i="1"/>
  <c r="D527" i="1"/>
  <c r="H527" i="1"/>
  <c r="D528" i="1"/>
  <c r="H528" i="1"/>
  <c r="D529" i="1"/>
  <c r="H529" i="1"/>
  <c r="D530" i="1"/>
  <c r="H530" i="1"/>
  <c r="D531" i="1"/>
  <c r="H531" i="1"/>
  <c r="D532" i="1"/>
  <c r="H532" i="1"/>
  <c r="D533" i="1"/>
  <c r="H533" i="1"/>
  <c r="E535" i="1"/>
  <c r="E534" i="1" s="1"/>
  <c r="F535" i="1"/>
  <c r="D535" i="1" s="1"/>
  <c r="G535" i="1"/>
  <c r="G534" i="1" s="1"/>
  <c r="I535" i="1"/>
  <c r="I534" i="1" s="1"/>
  <c r="J535" i="1"/>
  <c r="H535" i="1" s="1"/>
  <c r="K535" i="1"/>
  <c r="K534" i="1" s="1"/>
  <c r="D536" i="1"/>
  <c r="H536" i="1"/>
  <c r="D537" i="1"/>
  <c r="H537" i="1"/>
  <c r="D538" i="1"/>
  <c r="H538" i="1"/>
  <c r="D539" i="1"/>
  <c r="H539" i="1"/>
  <c r="D540" i="1"/>
  <c r="H540" i="1"/>
  <c r="D541" i="1"/>
  <c r="H541" i="1"/>
  <c r="D542" i="1"/>
  <c r="H542" i="1"/>
  <c r="D543" i="1"/>
  <c r="E543" i="1"/>
  <c r="F543" i="1"/>
  <c r="G543" i="1"/>
  <c r="H543" i="1"/>
  <c r="I543" i="1"/>
  <c r="J543" i="1"/>
  <c r="K543" i="1"/>
  <c r="D544" i="1"/>
  <c r="H544" i="1"/>
  <c r="D545" i="1"/>
  <c r="H545" i="1"/>
  <c r="D546" i="1"/>
  <c r="H546" i="1"/>
  <c r="D547" i="1"/>
  <c r="H547" i="1"/>
  <c r="D548" i="1"/>
  <c r="H548" i="1"/>
  <c r="D549" i="1"/>
  <c r="H549" i="1"/>
  <c r="D550" i="1"/>
  <c r="H550" i="1"/>
  <c r="D551" i="1"/>
  <c r="H551" i="1"/>
  <c r="D553" i="1"/>
  <c r="E553" i="1"/>
  <c r="E552" i="1" s="1"/>
  <c r="F553" i="1"/>
  <c r="F552" i="1" s="1"/>
  <c r="G553" i="1"/>
  <c r="H553" i="1"/>
  <c r="I553" i="1"/>
  <c r="I552" i="1" s="1"/>
  <c r="J553" i="1"/>
  <c r="J552" i="1" s="1"/>
  <c r="K553" i="1"/>
  <c r="D554" i="1"/>
  <c r="H554" i="1"/>
  <c r="D555" i="1"/>
  <c r="H555" i="1"/>
  <c r="D556" i="1"/>
  <c r="H556" i="1"/>
  <c r="E557" i="1"/>
  <c r="F557" i="1"/>
  <c r="I557" i="1"/>
  <c r="J557" i="1"/>
  <c r="D558" i="1"/>
  <c r="H558" i="1"/>
  <c r="D559" i="1"/>
  <c r="H559" i="1"/>
  <c r="D560" i="1"/>
  <c r="H560" i="1"/>
  <c r="D561" i="1"/>
  <c r="E561" i="1"/>
  <c r="F561" i="1"/>
  <c r="G561" i="1"/>
  <c r="G557" i="1" s="1"/>
  <c r="H561" i="1"/>
  <c r="I561" i="1"/>
  <c r="J561" i="1"/>
  <c r="K561" i="1"/>
  <c r="K557" i="1" s="1"/>
  <c r="D562" i="1"/>
  <c r="H562" i="1"/>
  <c r="D563" i="1"/>
  <c r="H563" i="1"/>
  <c r="D564" i="1"/>
  <c r="H564" i="1"/>
  <c r="D565" i="1"/>
  <c r="H565" i="1"/>
  <c r="D566" i="1"/>
  <c r="H566" i="1"/>
  <c r="D567" i="1"/>
  <c r="H567" i="1"/>
  <c r="D568" i="1"/>
  <c r="H568" i="1"/>
  <c r="D569" i="1"/>
  <c r="H569" i="1"/>
  <c r="D570" i="1"/>
  <c r="E570" i="1"/>
  <c r="F570" i="1"/>
  <c r="G570" i="1"/>
  <c r="H570" i="1"/>
  <c r="I570" i="1"/>
  <c r="J570" i="1"/>
  <c r="K570" i="1"/>
  <c r="D571" i="1"/>
  <c r="H571" i="1"/>
  <c r="D572" i="1"/>
  <c r="H572" i="1"/>
  <c r="D573" i="1"/>
  <c r="H573" i="1"/>
  <c r="E576" i="1"/>
  <c r="E575" i="1" s="1"/>
  <c r="F576" i="1"/>
  <c r="D576" i="1" s="1"/>
  <c r="G576" i="1"/>
  <c r="G575" i="1" s="1"/>
  <c r="G574" i="1" s="1"/>
  <c r="I576" i="1"/>
  <c r="I575" i="1" s="1"/>
  <c r="J576" i="1"/>
  <c r="H576" i="1" s="1"/>
  <c r="K576" i="1"/>
  <c r="K575" i="1" s="1"/>
  <c r="K574" i="1" s="1"/>
  <c r="D577" i="1"/>
  <c r="H577" i="1"/>
  <c r="D578" i="1"/>
  <c r="H578" i="1"/>
  <c r="D579" i="1"/>
  <c r="G579" i="1"/>
  <c r="H579" i="1"/>
  <c r="K579" i="1"/>
  <c r="D580" i="1"/>
  <c r="H580" i="1"/>
  <c r="D581" i="1"/>
  <c r="E581" i="1"/>
  <c r="F581" i="1"/>
  <c r="G581" i="1"/>
  <c r="H581" i="1"/>
  <c r="I581" i="1"/>
  <c r="J581" i="1"/>
  <c r="K581" i="1"/>
  <c r="D582" i="1"/>
  <c r="H582" i="1"/>
  <c r="D583" i="1"/>
  <c r="H583" i="1"/>
  <c r="D584" i="1"/>
  <c r="E584" i="1"/>
  <c r="F584" i="1"/>
  <c r="G584" i="1"/>
  <c r="H584" i="1"/>
  <c r="I584" i="1"/>
  <c r="J584" i="1"/>
  <c r="K584" i="1"/>
  <c r="D585" i="1"/>
  <c r="H585" i="1"/>
  <c r="E586" i="1"/>
  <c r="F586" i="1"/>
  <c r="D586" i="1" s="1"/>
  <c r="G586" i="1"/>
  <c r="I586" i="1"/>
  <c r="J586" i="1"/>
  <c r="H586" i="1" s="1"/>
  <c r="K586" i="1"/>
  <c r="D587" i="1"/>
  <c r="H587" i="1"/>
  <c r="D588" i="1"/>
  <c r="H588" i="1"/>
  <c r="E589" i="1"/>
  <c r="F589" i="1"/>
  <c r="D589" i="1" s="1"/>
  <c r="G589" i="1"/>
  <c r="I589" i="1"/>
  <c r="J589" i="1"/>
  <c r="H589" i="1" s="1"/>
  <c r="K589" i="1"/>
  <c r="D590" i="1"/>
  <c r="H590" i="1"/>
  <c r="D591" i="1"/>
  <c r="H591" i="1"/>
  <c r="D592" i="1"/>
  <c r="H592" i="1"/>
  <c r="H597" i="1"/>
  <c r="I599" i="1"/>
  <c r="J599" i="1"/>
  <c r="H601" i="1"/>
  <c r="H602" i="1"/>
  <c r="H603" i="1"/>
  <c r="H604" i="1"/>
  <c r="H605" i="1"/>
  <c r="H606" i="1"/>
  <c r="J606" i="1"/>
  <c r="H607" i="1"/>
  <c r="H608" i="1"/>
  <c r="H609" i="1"/>
  <c r="H610" i="1"/>
  <c r="H611" i="1"/>
  <c r="H612" i="1"/>
  <c r="H613" i="1"/>
  <c r="D618" i="1"/>
  <c r="I618" i="1"/>
  <c r="J618" i="1"/>
  <c r="K618" i="1"/>
  <c r="H619" i="1"/>
  <c r="H620" i="1"/>
  <c r="D631" i="1"/>
  <c r="E631" i="1"/>
  <c r="F631" i="1"/>
  <c r="G631" i="1"/>
  <c r="H631" i="1"/>
  <c r="I631" i="1"/>
  <c r="J631" i="1"/>
  <c r="K631" i="1"/>
  <c r="D632" i="1"/>
  <c r="E632" i="1"/>
  <c r="F632" i="1"/>
  <c r="G632" i="1"/>
  <c r="H632" i="1"/>
  <c r="I632" i="1"/>
  <c r="J632" i="1"/>
  <c r="K632" i="1"/>
  <c r="D633" i="1"/>
  <c r="E633" i="1"/>
  <c r="F633" i="1"/>
  <c r="G633" i="1"/>
  <c r="H633" i="1"/>
  <c r="I633" i="1"/>
  <c r="J633" i="1"/>
  <c r="K633" i="1"/>
  <c r="D634" i="1"/>
  <c r="E634" i="1"/>
  <c r="F634" i="1"/>
  <c r="G634" i="1"/>
  <c r="H634" i="1"/>
  <c r="I634" i="1"/>
  <c r="J634" i="1"/>
  <c r="K634" i="1"/>
  <c r="D635" i="1"/>
  <c r="E635" i="1"/>
  <c r="F635" i="1"/>
  <c r="G635" i="1"/>
  <c r="H635" i="1"/>
  <c r="I635" i="1"/>
  <c r="J635" i="1"/>
  <c r="K635" i="1"/>
  <c r="D637" i="1"/>
  <c r="E637" i="1"/>
  <c r="E636" i="1" s="1"/>
  <c r="D636" i="1" s="1"/>
  <c r="F637" i="1"/>
  <c r="F636" i="1" s="1"/>
  <c r="G637" i="1"/>
  <c r="G636" i="1" s="1"/>
  <c r="H637" i="1"/>
  <c r="I637" i="1"/>
  <c r="I636" i="1" s="1"/>
  <c r="H636" i="1" s="1"/>
  <c r="J637" i="1"/>
  <c r="J636" i="1" s="1"/>
  <c r="K637" i="1"/>
  <c r="K636" i="1" s="1"/>
  <c r="D638" i="1"/>
  <c r="E638" i="1"/>
  <c r="F638" i="1"/>
  <c r="G638" i="1"/>
  <c r="H638" i="1"/>
  <c r="I638" i="1"/>
  <c r="J638" i="1"/>
  <c r="K638" i="1"/>
  <c r="D639" i="1"/>
  <c r="E639" i="1"/>
  <c r="F639" i="1"/>
  <c r="G639" i="1"/>
  <c r="H639" i="1"/>
  <c r="I639" i="1"/>
  <c r="J639" i="1"/>
  <c r="K639" i="1"/>
  <c r="D640" i="1"/>
  <c r="E640" i="1"/>
  <c r="F640" i="1"/>
  <c r="G640" i="1"/>
  <c r="H640" i="1"/>
  <c r="I640" i="1"/>
  <c r="J640" i="1"/>
  <c r="K640" i="1"/>
  <c r="D641" i="1"/>
  <c r="E641" i="1"/>
  <c r="F641" i="1"/>
  <c r="G641" i="1"/>
  <c r="H641" i="1"/>
  <c r="I641" i="1"/>
  <c r="J641" i="1"/>
  <c r="K641" i="1"/>
  <c r="D642" i="1"/>
  <c r="E642" i="1"/>
  <c r="F642" i="1"/>
  <c r="G642" i="1"/>
  <c r="H642" i="1"/>
  <c r="I642" i="1"/>
  <c r="J642" i="1"/>
  <c r="K642" i="1"/>
  <c r="D643" i="1"/>
  <c r="E643" i="1"/>
  <c r="F643" i="1"/>
  <c r="G643" i="1"/>
  <c r="H643" i="1"/>
  <c r="I643" i="1"/>
  <c r="J643" i="1"/>
  <c r="K643" i="1"/>
  <c r="D644" i="1"/>
  <c r="H644" i="1"/>
  <c r="E645" i="1"/>
  <c r="D645" i="1" s="1"/>
  <c r="F645" i="1"/>
  <c r="G645" i="1"/>
  <c r="I645" i="1"/>
  <c r="H645" i="1" s="1"/>
  <c r="J645" i="1"/>
  <c r="K645" i="1"/>
  <c r="E646" i="1"/>
  <c r="D646" i="1" s="1"/>
  <c r="F646" i="1"/>
  <c r="G646" i="1"/>
  <c r="I646" i="1"/>
  <c r="H646" i="1" s="1"/>
  <c r="J646" i="1"/>
  <c r="K646" i="1"/>
  <c r="E647" i="1"/>
  <c r="D647" i="1" s="1"/>
  <c r="F647" i="1"/>
  <c r="G647" i="1"/>
  <c r="I647" i="1"/>
  <c r="H647" i="1" s="1"/>
  <c r="J647" i="1"/>
  <c r="K647" i="1"/>
  <c r="E649" i="1"/>
  <c r="D649" i="1" s="1"/>
  <c r="F649" i="1"/>
  <c r="G649" i="1"/>
  <c r="G648" i="1" s="1"/>
  <c r="I649" i="1"/>
  <c r="H649" i="1" s="1"/>
  <c r="J649" i="1"/>
  <c r="K649" i="1"/>
  <c r="E650" i="1"/>
  <c r="D650" i="1" s="1"/>
  <c r="F650" i="1"/>
  <c r="G650" i="1"/>
  <c r="I650" i="1"/>
  <c r="J650" i="1"/>
  <c r="K650" i="1"/>
  <c r="E651" i="1"/>
  <c r="F651" i="1"/>
  <c r="G651" i="1"/>
  <c r="I651" i="1"/>
  <c r="H651" i="1" s="1"/>
  <c r="J651" i="1"/>
  <c r="K651" i="1"/>
  <c r="G652" i="1"/>
  <c r="I652" i="1"/>
  <c r="E653" i="1"/>
  <c r="D653" i="1" s="1"/>
  <c r="F653" i="1"/>
  <c r="G653" i="1"/>
  <c r="I653" i="1"/>
  <c r="J653" i="1"/>
  <c r="K653" i="1"/>
  <c r="E654" i="1"/>
  <c r="F654" i="1"/>
  <c r="G654" i="1"/>
  <c r="I654" i="1"/>
  <c r="H654" i="1" s="1"/>
  <c r="J654" i="1"/>
  <c r="K654" i="1"/>
  <c r="E655" i="1"/>
  <c r="D655" i="1" s="1"/>
  <c r="F655" i="1"/>
  <c r="G655" i="1"/>
  <c r="I655" i="1"/>
  <c r="J655" i="1"/>
  <c r="K655" i="1"/>
  <c r="E656" i="1"/>
  <c r="F656" i="1"/>
  <c r="G656" i="1"/>
  <c r="I656" i="1"/>
  <c r="H656" i="1" s="1"/>
  <c r="J656" i="1"/>
  <c r="K656" i="1"/>
  <c r="E658" i="1"/>
  <c r="D658" i="1" s="1"/>
  <c r="F658" i="1"/>
  <c r="F657" i="1" s="1"/>
  <c r="G658" i="1"/>
  <c r="G657" i="1" s="1"/>
  <c r="I658" i="1"/>
  <c r="J658" i="1"/>
  <c r="J657" i="1" s="1"/>
  <c r="K658" i="1"/>
  <c r="K657" i="1" s="1"/>
  <c r="E659" i="1"/>
  <c r="F659" i="1"/>
  <c r="G659" i="1"/>
  <c r="I659" i="1"/>
  <c r="H659" i="1" s="1"/>
  <c r="J659" i="1"/>
  <c r="K659" i="1"/>
  <c r="E660" i="1"/>
  <c r="D660" i="1" s="1"/>
  <c r="F660" i="1"/>
  <c r="G660" i="1"/>
  <c r="I660" i="1"/>
  <c r="H660" i="1" s="1"/>
  <c r="J660" i="1"/>
  <c r="K660" i="1"/>
  <c r="E661" i="1"/>
  <c r="F661" i="1"/>
  <c r="G661" i="1"/>
  <c r="I661" i="1"/>
  <c r="H661" i="1" s="1"/>
  <c r="J661" i="1"/>
  <c r="K661" i="1"/>
  <c r="E662" i="1"/>
  <c r="D662" i="1" s="1"/>
  <c r="F662" i="1"/>
  <c r="G662" i="1"/>
  <c r="I662" i="1"/>
  <c r="H662" i="1" s="1"/>
  <c r="J662" i="1"/>
  <c r="K662" i="1"/>
  <c r="E663" i="1"/>
  <c r="F663" i="1"/>
  <c r="G663" i="1"/>
  <c r="I663" i="1"/>
  <c r="H663" i="1" s="1"/>
  <c r="J663" i="1"/>
  <c r="K663" i="1"/>
  <c r="E664" i="1"/>
  <c r="D664" i="1" s="1"/>
  <c r="F664" i="1"/>
  <c r="G664" i="1"/>
  <c r="I664" i="1"/>
  <c r="J664" i="1"/>
  <c r="K664" i="1"/>
  <c r="E665" i="1"/>
  <c r="F665" i="1"/>
  <c r="G665" i="1"/>
  <c r="I665" i="1"/>
  <c r="H665" i="1" s="1"/>
  <c r="J665" i="1"/>
  <c r="K665" i="1"/>
  <c r="E666" i="1"/>
  <c r="D666" i="1" s="1"/>
  <c r="F666" i="1"/>
  <c r="G666" i="1"/>
  <c r="I666" i="1"/>
  <c r="H666" i="1" s="1"/>
  <c r="J666" i="1"/>
  <c r="K666" i="1"/>
  <c r="E667" i="1"/>
  <c r="F667" i="1"/>
  <c r="G667" i="1"/>
  <c r="I667" i="1"/>
  <c r="H667" i="1" s="1"/>
  <c r="J667" i="1"/>
  <c r="K667" i="1"/>
  <c r="E668" i="1"/>
  <c r="D668" i="1" s="1"/>
  <c r="F668" i="1"/>
  <c r="G668" i="1"/>
  <c r="I668" i="1"/>
  <c r="J668" i="1"/>
  <c r="K668" i="1"/>
  <c r="E669" i="1"/>
  <c r="F669" i="1"/>
  <c r="G669" i="1"/>
  <c r="I669" i="1"/>
  <c r="H669" i="1" s="1"/>
  <c r="J669" i="1"/>
  <c r="K669" i="1"/>
  <c r="E670" i="1"/>
  <c r="D670" i="1" s="1"/>
  <c r="F670" i="1"/>
  <c r="G670" i="1"/>
  <c r="I670" i="1"/>
  <c r="J670" i="1"/>
  <c r="K670" i="1"/>
  <c r="E671" i="1"/>
  <c r="F671" i="1"/>
  <c r="G671" i="1"/>
  <c r="I671" i="1"/>
  <c r="H671" i="1" s="1"/>
  <c r="J671" i="1"/>
  <c r="K671" i="1"/>
  <c r="E672" i="1"/>
  <c r="D672" i="1" s="1"/>
  <c r="F672" i="1"/>
  <c r="G672" i="1"/>
  <c r="I672" i="1"/>
  <c r="H672" i="1" s="1"/>
  <c r="J672" i="1"/>
  <c r="K672" i="1"/>
  <c r="E673" i="1"/>
  <c r="F673" i="1"/>
  <c r="G673" i="1"/>
  <c r="I673" i="1"/>
  <c r="H673" i="1" s="1"/>
  <c r="J673" i="1"/>
  <c r="K673" i="1"/>
  <c r="E674" i="1"/>
  <c r="D674" i="1" s="1"/>
  <c r="F674" i="1"/>
  <c r="G674" i="1"/>
  <c r="I674" i="1"/>
  <c r="H674" i="1" s="1"/>
  <c r="J674" i="1"/>
  <c r="K674" i="1"/>
  <c r="E675" i="1"/>
  <c r="F675" i="1"/>
  <c r="G675" i="1"/>
  <c r="I675" i="1"/>
  <c r="J675" i="1"/>
  <c r="K675" i="1"/>
  <c r="E676" i="1"/>
  <c r="D676" i="1" s="1"/>
  <c r="F676" i="1"/>
  <c r="G676" i="1"/>
  <c r="I676" i="1"/>
  <c r="H676" i="1" s="1"/>
  <c r="J676" i="1"/>
  <c r="K676" i="1"/>
  <c r="E677" i="1"/>
  <c r="F677" i="1"/>
  <c r="G677" i="1"/>
  <c r="I677" i="1"/>
  <c r="J677" i="1"/>
  <c r="K677" i="1"/>
  <c r="E678" i="1"/>
  <c r="D678" i="1" s="1"/>
  <c r="F678" i="1"/>
  <c r="G678" i="1"/>
  <c r="I678" i="1"/>
  <c r="H678" i="1" s="1"/>
  <c r="J678" i="1"/>
  <c r="K678" i="1"/>
  <c r="E679" i="1"/>
  <c r="F679" i="1"/>
  <c r="G679" i="1"/>
  <c r="I679" i="1"/>
  <c r="J679" i="1"/>
  <c r="K679" i="1"/>
  <c r="E680" i="1"/>
  <c r="D680" i="1" s="1"/>
  <c r="F680" i="1"/>
  <c r="G680" i="1"/>
  <c r="I680" i="1"/>
  <c r="H680" i="1" s="1"/>
  <c r="J680" i="1"/>
  <c r="K680" i="1"/>
  <c r="E681" i="1"/>
  <c r="F681" i="1"/>
  <c r="G681" i="1"/>
  <c r="I681" i="1"/>
  <c r="J681" i="1"/>
  <c r="K681" i="1"/>
  <c r="E683" i="1"/>
  <c r="F683" i="1"/>
  <c r="F682" i="1" s="1"/>
  <c r="G683" i="1"/>
  <c r="G682" i="1" s="1"/>
  <c r="I683" i="1"/>
  <c r="J683" i="1"/>
  <c r="K683" i="1"/>
  <c r="K682" i="1" s="1"/>
  <c r="E684" i="1"/>
  <c r="D684" i="1" s="1"/>
  <c r="F684" i="1"/>
  <c r="G684" i="1"/>
  <c r="I684" i="1"/>
  <c r="H684" i="1" s="1"/>
  <c r="J684" i="1"/>
  <c r="J682" i="1" s="1"/>
  <c r="K684" i="1"/>
  <c r="E685" i="1"/>
  <c r="F685" i="1"/>
  <c r="G685" i="1"/>
  <c r="I685" i="1"/>
  <c r="J685" i="1"/>
  <c r="K685" i="1"/>
  <c r="E686" i="1"/>
  <c r="D686" i="1" s="1"/>
  <c r="F686" i="1"/>
  <c r="G686" i="1"/>
  <c r="I686" i="1"/>
  <c r="H686" i="1" s="1"/>
  <c r="J686" i="1"/>
  <c r="K686" i="1"/>
  <c r="E687" i="1"/>
  <c r="F687" i="1"/>
  <c r="G687" i="1"/>
  <c r="I687" i="1"/>
  <c r="J687" i="1"/>
  <c r="K687" i="1"/>
  <c r="E688" i="1"/>
  <c r="F688" i="1"/>
  <c r="G688" i="1"/>
  <c r="D688" i="1" s="1"/>
  <c r="I688" i="1"/>
  <c r="J688" i="1"/>
  <c r="K688" i="1"/>
  <c r="H688" i="1" s="1"/>
  <c r="E689" i="1"/>
  <c r="F689" i="1"/>
  <c r="G689" i="1"/>
  <c r="D689" i="1" s="1"/>
  <c r="I689" i="1"/>
  <c r="J689" i="1"/>
  <c r="K689" i="1"/>
  <c r="H689" i="1" s="1"/>
  <c r="D690" i="1"/>
  <c r="H690" i="1"/>
  <c r="E691" i="1"/>
  <c r="D691" i="1" s="1"/>
  <c r="F691" i="1"/>
  <c r="G691" i="1"/>
  <c r="I691" i="1"/>
  <c r="H691" i="1" s="1"/>
  <c r="J691" i="1"/>
  <c r="K691" i="1"/>
  <c r="E692" i="1"/>
  <c r="D692" i="1" s="1"/>
  <c r="F692" i="1"/>
  <c r="G692" i="1"/>
  <c r="I692" i="1"/>
  <c r="H692" i="1" s="1"/>
  <c r="J692" i="1"/>
  <c r="K692" i="1"/>
  <c r="E694" i="1"/>
  <c r="D694" i="1" s="1"/>
  <c r="F694" i="1"/>
  <c r="F693" i="1" s="1"/>
  <c r="G694" i="1"/>
  <c r="G693" i="1" s="1"/>
  <c r="I694" i="1"/>
  <c r="H694" i="1" s="1"/>
  <c r="J694" i="1"/>
  <c r="J693" i="1" s="1"/>
  <c r="K694" i="1"/>
  <c r="K693" i="1" s="1"/>
  <c r="E695" i="1"/>
  <c r="D695" i="1" s="1"/>
  <c r="F695" i="1"/>
  <c r="G695" i="1"/>
  <c r="I695" i="1"/>
  <c r="H695" i="1" s="1"/>
  <c r="J695" i="1"/>
  <c r="K695" i="1"/>
  <c r="E696" i="1"/>
  <c r="D696" i="1" s="1"/>
  <c r="F696" i="1"/>
  <c r="G696" i="1"/>
  <c r="I696" i="1"/>
  <c r="H696" i="1" s="1"/>
  <c r="J696" i="1"/>
  <c r="K696" i="1"/>
  <c r="E697" i="1"/>
  <c r="D697" i="1" s="1"/>
  <c r="F697" i="1"/>
  <c r="G697" i="1"/>
  <c r="I697" i="1"/>
  <c r="H697" i="1" s="1"/>
  <c r="J697" i="1"/>
  <c r="K697" i="1"/>
  <c r="E698" i="1"/>
  <c r="D698" i="1" s="1"/>
  <c r="F698" i="1"/>
  <c r="G698" i="1"/>
  <c r="I698" i="1"/>
  <c r="H698" i="1" s="1"/>
  <c r="J698" i="1"/>
  <c r="K698" i="1"/>
  <c r="E699" i="1"/>
  <c r="D699" i="1" s="1"/>
  <c r="F699" i="1"/>
  <c r="G699" i="1"/>
  <c r="I699" i="1"/>
  <c r="H699" i="1" s="1"/>
  <c r="J699" i="1"/>
  <c r="K699" i="1"/>
  <c r="E700" i="1"/>
  <c r="D700" i="1" s="1"/>
  <c r="F700" i="1"/>
  <c r="G700" i="1"/>
  <c r="I700" i="1"/>
  <c r="H700" i="1" s="1"/>
  <c r="J700" i="1"/>
  <c r="K700" i="1"/>
  <c r="E701" i="1"/>
  <c r="D701" i="1" s="1"/>
  <c r="F701" i="1"/>
  <c r="G701" i="1"/>
  <c r="I701" i="1"/>
  <c r="H701" i="1" s="1"/>
  <c r="J701" i="1"/>
  <c r="K701" i="1"/>
  <c r="E702" i="1"/>
  <c r="D702" i="1" s="1"/>
  <c r="F702" i="1"/>
  <c r="G702" i="1"/>
  <c r="I702" i="1"/>
  <c r="H702" i="1" s="1"/>
  <c r="J702" i="1"/>
  <c r="K702" i="1"/>
  <c r="E704" i="1"/>
  <c r="D704" i="1" s="1"/>
  <c r="F704" i="1"/>
  <c r="F703" i="1" s="1"/>
  <c r="G704" i="1"/>
  <c r="G703" i="1" s="1"/>
  <c r="I704" i="1"/>
  <c r="H704" i="1" s="1"/>
  <c r="J704" i="1"/>
  <c r="J703" i="1" s="1"/>
  <c r="K704" i="1"/>
  <c r="K703" i="1" s="1"/>
  <c r="E705" i="1"/>
  <c r="D705" i="1" s="1"/>
  <c r="F705" i="1"/>
  <c r="G705" i="1"/>
  <c r="I705" i="1"/>
  <c r="H705" i="1" s="1"/>
  <c r="J705" i="1"/>
  <c r="K705" i="1"/>
  <c r="E706" i="1"/>
  <c r="D706" i="1" s="1"/>
  <c r="F706" i="1"/>
  <c r="G706" i="1"/>
  <c r="I706" i="1"/>
  <c r="H706" i="1" s="1"/>
  <c r="J706" i="1"/>
  <c r="K706" i="1"/>
  <c r="E707" i="1"/>
  <c r="D707" i="1" s="1"/>
  <c r="F707" i="1"/>
  <c r="G707" i="1"/>
  <c r="I707" i="1"/>
  <c r="H707" i="1" s="1"/>
  <c r="J707" i="1"/>
  <c r="K707" i="1"/>
  <c r="E708" i="1"/>
  <c r="D708" i="1" s="1"/>
  <c r="F708" i="1"/>
  <c r="G708" i="1"/>
  <c r="I708" i="1"/>
  <c r="H708" i="1" s="1"/>
  <c r="J708" i="1"/>
  <c r="K708" i="1"/>
  <c r="E709" i="1"/>
  <c r="D709" i="1" s="1"/>
  <c r="F709" i="1"/>
  <c r="G709" i="1"/>
  <c r="I709" i="1"/>
  <c r="H709" i="1" s="1"/>
  <c r="J709" i="1"/>
  <c r="K709" i="1"/>
  <c r="E710" i="1"/>
  <c r="D710" i="1" s="1"/>
  <c r="F710" i="1"/>
  <c r="G710" i="1"/>
  <c r="I710" i="1"/>
  <c r="H710" i="1" s="1"/>
  <c r="J710" i="1"/>
  <c r="K710" i="1"/>
  <c r="G711" i="1" l="1"/>
  <c r="H687" i="1"/>
  <c r="H685" i="1"/>
  <c r="H683" i="1"/>
  <c r="H681" i="1"/>
  <c r="H679" i="1"/>
  <c r="H677" i="1"/>
  <c r="H675" i="1"/>
  <c r="G475" i="1"/>
  <c r="G317" i="1"/>
  <c r="E682" i="1"/>
  <c r="D682" i="1" s="1"/>
  <c r="E657" i="1"/>
  <c r="D657" i="1" s="1"/>
  <c r="D557" i="1"/>
  <c r="K552" i="1"/>
  <c r="G552" i="1"/>
  <c r="H534" i="1"/>
  <c r="G480" i="1"/>
  <c r="D483" i="1"/>
  <c r="H480" i="1"/>
  <c r="K474" i="1"/>
  <c r="I703" i="1"/>
  <c r="H703" i="1" s="1"/>
  <c r="E703" i="1"/>
  <c r="D703" i="1" s="1"/>
  <c r="I693" i="1"/>
  <c r="H693" i="1" s="1"/>
  <c r="E693" i="1"/>
  <c r="D693" i="1" s="1"/>
  <c r="I682" i="1"/>
  <c r="H682" i="1" s="1"/>
  <c r="H670" i="1"/>
  <c r="H668" i="1"/>
  <c r="H664" i="1"/>
  <c r="H658" i="1"/>
  <c r="H655" i="1"/>
  <c r="H653" i="1"/>
  <c r="H650" i="1"/>
  <c r="E574" i="1"/>
  <c r="D480" i="1"/>
  <c r="J360" i="1"/>
  <c r="H361" i="1"/>
  <c r="D687" i="1"/>
  <c r="D685" i="1"/>
  <c r="D683" i="1"/>
  <c r="D681" i="1"/>
  <c r="D679" i="1"/>
  <c r="D677" i="1"/>
  <c r="D675" i="1"/>
  <c r="D673" i="1"/>
  <c r="D671" i="1"/>
  <c r="D669" i="1"/>
  <c r="D667" i="1"/>
  <c r="D665" i="1"/>
  <c r="D663" i="1"/>
  <c r="D661" i="1"/>
  <c r="D659" i="1"/>
  <c r="I657" i="1"/>
  <c r="H657" i="1" s="1"/>
  <c r="D656" i="1"/>
  <c r="D654" i="1"/>
  <c r="H652" i="1"/>
  <c r="D651" i="1"/>
  <c r="H575" i="1"/>
  <c r="I574" i="1"/>
  <c r="H574" i="1" s="1"/>
  <c r="H557" i="1"/>
  <c r="H552" i="1"/>
  <c r="D552" i="1"/>
  <c r="D369" i="1"/>
  <c r="J575" i="1"/>
  <c r="J574" i="1" s="1"/>
  <c r="F575" i="1"/>
  <c r="F574" i="1" s="1"/>
  <c r="J534" i="1"/>
  <c r="J475" i="1" s="1"/>
  <c r="J474" i="1" s="1"/>
  <c r="F534" i="1"/>
  <c r="D534" i="1" s="1"/>
  <c r="E475" i="1"/>
  <c r="E433" i="1"/>
  <c r="F317" i="1"/>
  <c r="J294" i="1"/>
  <c r="J652" i="1" s="1"/>
  <c r="J648" i="1" s="1"/>
  <c r="J711" i="1" s="1"/>
  <c r="J245" i="1"/>
  <c r="E190" i="1"/>
  <c r="E173" i="1" s="1"/>
  <c r="D204" i="1"/>
  <c r="J122" i="1"/>
  <c r="J121" i="1" s="1"/>
  <c r="I648" i="1"/>
  <c r="H618" i="1"/>
  <c r="I475" i="1"/>
  <c r="D462" i="1"/>
  <c r="D453" i="1"/>
  <c r="J433" i="1"/>
  <c r="F433" i="1"/>
  <c r="I433" i="1"/>
  <c r="H417" i="1"/>
  <c r="D416" i="1"/>
  <c r="F384" i="1"/>
  <c r="F369" i="1"/>
  <c r="E360" i="1"/>
  <c r="F361" i="1"/>
  <c r="G347" i="1"/>
  <c r="D343" i="1"/>
  <c r="D341" i="1"/>
  <c r="D327" i="1"/>
  <c r="D325" i="1"/>
  <c r="E324" i="1"/>
  <c r="D324" i="1" s="1"/>
  <c r="J317" i="1"/>
  <c r="D318" i="1"/>
  <c r="G304" i="1"/>
  <c r="E283" i="1"/>
  <c r="D283" i="1" s="1"/>
  <c r="G279" i="1"/>
  <c r="F173" i="1"/>
  <c r="E122" i="1"/>
  <c r="D49" i="1"/>
  <c r="H462" i="1"/>
  <c r="H453" i="1"/>
  <c r="E384" i="1"/>
  <c r="H362" i="1"/>
  <c r="H343" i="1"/>
  <c r="H341" i="1"/>
  <c r="H327" i="1"/>
  <c r="H325" i="1"/>
  <c r="K309" i="1"/>
  <c r="H312" i="1"/>
  <c r="I122" i="1"/>
  <c r="H78" i="1"/>
  <c r="H24" i="1"/>
  <c r="H15" i="1"/>
  <c r="K14" i="1"/>
  <c r="K13" i="1" s="1"/>
  <c r="G12" i="1"/>
  <c r="G159" i="1" s="1"/>
  <c r="D470" i="1"/>
  <c r="D456" i="1"/>
  <c r="K384" i="1"/>
  <c r="K360" i="1" s="1"/>
  <c r="I384" i="1"/>
  <c r="H384" i="1" s="1"/>
  <c r="G360" i="1"/>
  <c r="E347" i="1"/>
  <c r="D347" i="1" s="1"/>
  <c r="I324" i="1"/>
  <c r="I304" i="1"/>
  <c r="E304" i="1"/>
  <c r="D304" i="1" s="1"/>
  <c r="F294" i="1"/>
  <c r="F652" i="1" s="1"/>
  <c r="F648" i="1" s="1"/>
  <c r="F711" i="1" s="1"/>
  <c r="J279" i="1"/>
  <c r="H279" i="1" s="1"/>
  <c r="H165" i="1"/>
  <c r="F122" i="1"/>
  <c r="F121" i="1" s="1"/>
  <c r="J49" i="1"/>
  <c r="J12" i="1" s="1"/>
  <c r="K24" i="1"/>
  <c r="H25" i="1"/>
  <c r="F13" i="1"/>
  <c r="F12" i="1" s="1"/>
  <c r="F159" i="1" s="1"/>
  <c r="K294" i="1"/>
  <c r="K652" i="1" s="1"/>
  <c r="K648" i="1" s="1"/>
  <c r="K711" i="1" s="1"/>
  <c r="H291" i="1"/>
  <c r="K279" i="1"/>
  <c r="H270" i="1"/>
  <c r="H254" i="1"/>
  <c r="I245" i="1"/>
  <c r="H245" i="1" s="1"/>
  <c r="E245" i="1"/>
  <c r="D245" i="1" s="1"/>
  <c r="H234" i="1"/>
  <c r="D194" i="1"/>
  <c r="H141" i="1"/>
  <c r="K127" i="1"/>
  <c r="H127" i="1" s="1"/>
  <c r="H123" i="1"/>
  <c r="H65" i="1"/>
  <c r="H54" i="1"/>
  <c r="I49" i="1"/>
  <c r="E49" i="1"/>
  <c r="K45" i="1"/>
  <c r="D36" i="1"/>
  <c r="D19" i="1"/>
  <c r="E294" i="1"/>
  <c r="H283" i="1"/>
  <c r="H269" i="1"/>
  <c r="H194" i="1"/>
  <c r="K174" i="1"/>
  <c r="G174" i="1"/>
  <c r="D175" i="1"/>
  <c r="J164" i="1"/>
  <c r="J163" i="1" s="1"/>
  <c r="F164" i="1"/>
  <c r="F163" i="1" s="1"/>
  <c r="E127" i="1"/>
  <c r="D127" i="1" s="1"/>
  <c r="G122" i="1"/>
  <c r="G121" i="1" s="1"/>
  <c r="D45" i="1"/>
  <c r="H36" i="1"/>
  <c r="H295" i="1"/>
  <c r="H280" i="1"/>
  <c r="H263" i="1"/>
  <c r="H237" i="1"/>
  <c r="K204" i="1"/>
  <c r="K190" i="1" s="1"/>
  <c r="H190" i="1" s="1"/>
  <c r="H210" i="1"/>
  <c r="G190" i="1"/>
  <c r="H176" i="1"/>
  <c r="H174" i="1"/>
  <c r="J173" i="1"/>
  <c r="D153" i="1"/>
  <c r="F141" i="1"/>
  <c r="D141" i="1" s="1"/>
  <c r="H128" i="1"/>
  <c r="H109" i="1"/>
  <c r="H70" i="1"/>
  <c r="H57" i="1"/>
  <c r="H45" i="1"/>
  <c r="K40" i="1"/>
  <c r="H40" i="1" s="1"/>
  <c r="H42" i="1"/>
  <c r="D28" i="1"/>
  <c r="D24" i="1"/>
  <c r="D14" i="1"/>
  <c r="D13" i="1" s="1"/>
  <c r="I13" i="1"/>
  <c r="E13" i="1"/>
  <c r="E12" i="1" s="1"/>
  <c r="J159" i="1" l="1"/>
  <c r="J623" i="1"/>
  <c r="E164" i="1"/>
  <c r="D122" i="1"/>
  <c r="E121" i="1"/>
  <c r="D121" i="1" s="1"/>
  <c r="I474" i="1"/>
  <c r="H474" i="1" s="1"/>
  <c r="H475" i="1"/>
  <c r="K122" i="1"/>
  <c r="K121" i="1" s="1"/>
  <c r="J593" i="1"/>
  <c r="G173" i="1"/>
  <c r="G164" i="1" s="1"/>
  <c r="G163" i="1" s="1"/>
  <c r="G593" i="1" s="1"/>
  <c r="E279" i="1"/>
  <c r="K304" i="1"/>
  <c r="H309" i="1"/>
  <c r="H294" i="1"/>
  <c r="F475" i="1"/>
  <c r="F474" i="1" s="1"/>
  <c r="H648" i="1"/>
  <c r="I711" i="1"/>
  <c r="H711" i="1" s="1"/>
  <c r="G474" i="1"/>
  <c r="D12" i="1"/>
  <c r="E159" i="1"/>
  <c r="D159" i="1" s="1"/>
  <c r="D623" i="1" s="1"/>
  <c r="D624" i="1" s="1"/>
  <c r="D621" i="1" s="1"/>
  <c r="D617" i="1" s="1"/>
  <c r="H49" i="1"/>
  <c r="K173" i="1"/>
  <c r="K164" i="1" s="1"/>
  <c r="K163" i="1" s="1"/>
  <c r="K593" i="1" s="1"/>
  <c r="K624" i="1" s="1"/>
  <c r="H14" i="1"/>
  <c r="H13" i="1" s="1"/>
  <c r="H204" i="1"/>
  <c r="I360" i="1"/>
  <c r="H360" i="1" s="1"/>
  <c r="D433" i="1"/>
  <c r="D574" i="1"/>
  <c r="H324" i="1"/>
  <c r="I317" i="1"/>
  <c r="H317" i="1" s="1"/>
  <c r="D361" i="1"/>
  <c r="F360" i="1"/>
  <c r="F593" i="1" s="1"/>
  <c r="K12" i="1"/>
  <c r="H122" i="1"/>
  <c r="I121" i="1"/>
  <c r="H121" i="1" s="1"/>
  <c r="D190" i="1"/>
  <c r="I12" i="1"/>
  <c r="D174" i="1"/>
  <c r="D294" i="1"/>
  <c r="E652" i="1"/>
  <c r="H304" i="1"/>
  <c r="F279" i="1"/>
  <c r="D384" i="1"/>
  <c r="E317" i="1"/>
  <c r="D317" i="1" s="1"/>
  <c r="H433" i="1"/>
  <c r="E474" i="1"/>
  <c r="D474" i="1" s="1"/>
  <c r="D475" i="1"/>
  <c r="D575" i="1"/>
  <c r="I173" i="1"/>
  <c r="H173" i="1" l="1"/>
  <c r="I164" i="1"/>
  <c r="K159" i="1"/>
  <c r="K623" i="1"/>
  <c r="K621" i="1" s="1"/>
  <c r="K617" i="1" s="1"/>
  <c r="D652" i="1"/>
  <c r="E648" i="1"/>
  <c r="D360" i="1"/>
  <c r="D279" i="1"/>
  <c r="E163" i="1"/>
  <c r="D164" i="1"/>
  <c r="H12" i="1"/>
  <c r="I159" i="1"/>
  <c r="I623" i="1"/>
  <c r="D173" i="1"/>
  <c r="J624" i="1"/>
  <c r="J621" i="1" s="1"/>
  <c r="J617" i="1" s="1"/>
  <c r="J594" i="1"/>
  <c r="J598" i="1"/>
  <c r="J596" i="1" s="1"/>
  <c r="H623" i="1" l="1"/>
  <c r="H159" i="1"/>
  <c r="K594" i="1"/>
  <c r="K598" i="1"/>
  <c r="K596" i="1" s="1"/>
  <c r="D648" i="1"/>
  <c r="E711" i="1"/>
  <c r="D711" i="1" s="1"/>
  <c r="H164" i="1"/>
  <c r="I163" i="1"/>
  <c r="D163" i="1"/>
  <c r="E593" i="1"/>
  <c r="D593" i="1" s="1"/>
  <c r="H163" i="1" l="1"/>
  <c r="I593" i="1"/>
  <c r="H593" i="1" l="1"/>
  <c r="I624" i="1"/>
  <c r="I594" i="1"/>
  <c r="I598" i="1"/>
  <c r="I596" i="1" s="1"/>
  <c r="H596" i="1" s="1"/>
  <c r="H624" i="1" l="1"/>
  <c r="I621" i="1"/>
  <c r="H594" i="1"/>
  <c r="H598" i="1"/>
  <c r="K600" i="1" s="1"/>
  <c r="H600" i="1" l="1"/>
  <c r="H599" i="1" s="1"/>
  <c r="K599" i="1"/>
  <c r="H621" i="1"/>
  <c r="I617" i="1"/>
  <c r="H617" i="1" s="1"/>
</calcChain>
</file>

<file path=xl/comments1.xml><?xml version="1.0" encoding="utf-8"?>
<comments xmlns="http://schemas.openxmlformats.org/spreadsheetml/2006/main">
  <authors>
    <author>Автор</author>
  </authors>
  <commentList>
    <comment ref="K463" authorId="0">
      <text>
        <r>
          <rPr>
            <b/>
            <sz val="9"/>
            <rFont val="Tahoma"/>
            <family val="2"/>
            <charset val="204"/>
          </rPr>
          <t xml:space="preserve">ФОРМУЛА
</t>
        </r>
      </text>
    </comment>
  </commentList>
</comments>
</file>

<file path=xl/sharedStrings.xml><?xml version="1.0" encoding="utf-8"?>
<sst xmlns="http://schemas.openxmlformats.org/spreadsheetml/2006/main" count="1127" uniqueCount="878">
  <si>
    <t xml:space="preserve"> ОТЧЕТ ОБ ИСПОЛНЕНИИ БЮДЖЕТА Кантемировского городского поселения  на 01.04.2025 г.</t>
  </si>
  <si>
    <t xml:space="preserve">Форма по ОКУД  </t>
  </si>
  <si>
    <t xml:space="preserve">                   Дата  </t>
  </si>
  <si>
    <t xml:space="preserve">Наименование бюджета </t>
  </si>
  <si>
    <t>Периодичность: месячная, квартальная, годовая</t>
  </si>
  <si>
    <t xml:space="preserve">             по ОКПО  </t>
  </si>
  <si>
    <t xml:space="preserve">Единица измерения:  руб. </t>
  </si>
  <si>
    <t xml:space="preserve">             по ОКТМО  </t>
  </si>
  <si>
    <t xml:space="preserve">             по ОКЕИ  </t>
  </si>
  <si>
    <t>Наименование показателей</t>
  </si>
  <si>
    <t>Код отчета</t>
  </si>
  <si>
    <t xml:space="preserve">ПЛАН </t>
  </si>
  <si>
    <t xml:space="preserve">ФАКТ </t>
  </si>
  <si>
    <t>ДОХОДЫ</t>
  </si>
  <si>
    <t>Всего:</t>
  </si>
  <si>
    <t>ФБ</t>
  </si>
  <si>
    <t>ОБ</t>
  </si>
  <si>
    <t>С/Д</t>
  </si>
  <si>
    <t>НАЛОГОВЫЕ И НЕНАЛОГОВЫЕ ДОХОДЫ</t>
  </si>
  <si>
    <t>000 1 00 00000 00 0000 000</t>
  </si>
  <si>
    <t>Налог на прибыль</t>
  </si>
  <si>
    <t>000 1 01 00000 00 0000 000</t>
  </si>
  <si>
    <t>Налог на доходы физических лиц</t>
  </si>
  <si>
    <t>000 1 01 02010 01 0000 110</t>
  </si>
  <si>
    <t>000 1 01 02010 011000 110</t>
  </si>
  <si>
    <t>000 1 01 02010 012000 110</t>
  </si>
  <si>
    <t>000 1 01 02010 013000 110</t>
  </si>
  <si>
    <t>000 1 01 02010 014000 110</t>
  </si>
  <si>
    <t>000 1 01 02020 01 0000 110</t>
  </si>
  <si>
    <t>000 1 01 02020 011000 110</t>
  </si>
  <si>
    <t>000 1 01 02020 012000 110</t>
  </si>
  <si>
    <t>000 1 01 02020 013000 110</t>
  </si>
  <si>
    <t>000 1 01 02020 014000 110</t>
  </si>
  <si>
    <t xml:space="preserve">000 1 01 02030 01 0000 110 </t>
  </si>
  <si>
    <t xml:space="preserve">000 1 01 02030 011000 110 </t>
  </si>
  <si>
    <t xml:space="preserve">000 1 01 02030 012000 110 </t>
  </si>
  <si>
    <t xml:space="preserve">000 1 01 02030 013000 110 </t>
  </si>
  <si>
    <t xml:space="preserve">000 1 01 02080 01 0000 110 </t>
  </si>
  <si>
    <t xml:space="preserve">000 1 01 02080 011000 110 </t>
  </si>
  <si>
    <t xml:space="preserve">000 1 01 02080 012000 110 </t>
  </si>
  <si>
    <t xml:space="preserve">000 1 01 02080 013000 110 </t>
  </si>
  <si>
    <t xml:space="preserve">000 1 01 02130 01 0000 110 </t>
  </si>
  <si>
    <t xml:space="preserve">000 1 01 02130 011000 110 </t>
  </si>
  <si>
    <t xml:space="preserve">000 1 01 02130 012000 110 </t>
  </si>
  <si>
    <t xml:space="preserve">000 1 01 02130 013000 110 </t>
  </si>
  <si>
    <t xml:space="preserve">000 1 01 02140 01 0000 110 </t>
  </si>
  <si>
    <t xml:space="preserve">000 1 01 02140 011000 110 </t>
  </si>
  <si>
    <t xml:space="preserve">000 1 01 02140 012000 110 </t>
  </si>
  <si>
    <t xml:space="preserve">000 1 01 02140 013000 110 </t>
  </si>
  <si>
    <t xml:space="preserve">Акцизы </t>
  </si>
  <si>
    <t>000 1 03 00000 00 0000 000</t>
  </si>
  <si>
    <t>000 1 03 02230 01 0000 110</t>
  </si>
  <si>
    <t>000 1 03 02240 01 0000 110</t>
  </si>
  <si>
    <t>000 1 03 02250 01 0000 110</t>
  </si>
  <si>
    <t>000 1 03 02260 01 0000 110</t>
  </si>
  <si>
    <t>Единый сельхоз налог</t>
  </si>
  <si>
    <t>000 1 05 00000 00 0000 000</t>
  </si>
  <si>
    <t>000 1 05 03010 011000 110</t>
  </si>
  <si>
    <t>000 1 05 03010 012000 110</t>
  </si>
  <si>
    <t>000 1 05 03010 014000 110</t>
  </si>
  <si>
    <t>Налоги на имущество</t>
  </si>
  <si>
    <t>000 1 06 00000 00 0000 000</t>
  </si>
  <si>
    <t>Налог на имущество физических лиц</t>
  </si>
  <si>
    <t>000 1 06 01030 10 0000 110</t>
  </si>
  <si>
    <t>000 1 06 01030 10 1000 110</t>
  </si>
  <si>
    <t>000 1 06 01030 10 2000 110</t>
  </si>
  <si>
    <t>000 1 06 01030 10 4000 110</t>
  </si>
  <si>
    <t>000 1 06 01030 13 0000 110</t>
  </si>
  <si>
    <t>000 1 06 01030 13 1000 110</t>
  </si>
  <si>
    <t>000 1 06 01030 13 2000 110</t>
  </si>
  <si>
    <t>Земельный налог с организаций</t>
  </si>
  <si>
    <t>000 1 06 06033 10 0000 110</t>
  </si>
  <si>
    <t>000 1 06 06033 10 1000 110</t>
  </si>
  <si>
    <t>000 1 06 06033 10 2000 110</t>
  </si>
  <si>
    <t>000 1 06 06033 10 3000 110</t>
  </si>
  <si>
    <t>000 1 06 06033 13 0000 110</t>
  </si>
  <si>
    <t>000 1 06 06033 13 1000 110</t>
  </si>
  <si>
    <t>000 1 06 06033 13 2000 110</t>
  </si>
  <si>
    <t>000 1 06 06033 13 3000 110</t>
  </si>
  <si>
    <t>Земельный налог с физических лиц</t>
  </si>
  <si>
    <t>000 1 06 06043 10 0000 110</t>
  </si>
  <si>
    <t>000 1 06 06043 10 1000 110</t>
  </si>
  <si>
    <t>000 1 06 06043 10 2000 110</t>
  </si>
  <si>
    <t>000 1 06 06043 10 3000 110</t>
  </si>
  <si>
    <t>000 1 06 06043 10 4000 110</t>
  </si>
  <si>
    <t>000 1 06 06043 13 0000 110</t>
  </si>
  <si>
    <t>000 1 06 06043 13 1000 110</t>
  </si>
  <si>
    <t>000 1 06 06043 13 2000 110</t>
  </si>
  <si>
    <t>000 1 06 06043 13 3000 110</t>
  </si>
  <si>
    <t>000 1 06 06043 13 4000 110</t>
  </si>
  <si>
    <t>Государственная пошлина</t>
  </si>
  <si>
    <t>000 1 08 00000 00 0000 000</t>
  </si>
  <si>
    <t>000 1 08 04020 01 1000 110</t>
  </si>
  <si>
    <t>000 1 08 07175 01 1000 110</t>
  </si>
  <si>
    <t>Задолженность по отменен. налогам</t>
  </si>
  <si>
    <t>000 1 09 00000 00 0000 000</t>
  </si>
  <si>
    <t>000 1 09 00000 10 0000 000</t>
  </si>
  <si>
    <t>000 1 09 04053 10 1000 110</t>
  </si>
  <si>
    <t>000 1 09 04053 10 2000 110</t>
  </si>
  <si>
    <t>000 1 09 04053 10 3000 110</t>
  </si>
  <si>
    <t>000 1 09 04053 10 4000 110</t>
  </si>
  <si>
    <t>000 1 09 00000 13 0000 000</t>
  </si>
  <si>
    <t>000 1 09 04053 13 1000 110</t>
  </si>
  <si>
    <t>000 1 09 04053 13 2000 110</t>
  </si>
  <si>
    <t>Доходы от использования имущества</t>
  </si>
  <si>
    <t>000 1 11 00000 00 0000 000</t>
  </si>
  <si>
    <t>Доходы в виде арендной платы за земельные участки до разграничения</t>
  </si>
  <si>
    <t>000 1 11 05013 13 0000 120</t>
  </si>
  <si>
    <t>Доходы в виде арендной платы за земельные участки в гран.пос-й</t>
  </si>
  <si>
    <t>000 1 11 05025 10 0000 120</t>
  </si>
  <si>
    <t>000 1 11 05025 13 0000 120</t>
  </si>
  <si>
    <t xml:space="preserve">Доходы от сдачи в аренду имущества, находящ.в управ. органов  поселений </t>
  </si>
  <si>
    <t>000 1 11 05035 10 0000 120</t>
  </si>
  <si>
    <t>000 1 11 05035 13 0000 120</t>
  </si>
  <si>
    <t>Доходы от перечис.части прибыли гос.и мун.унитарных предприятий</t>
  </si>
  <si>
    <t>000 1 11 07015 13 0000 120</t>
  </si>
  <si>
    <t>Прочие поступления от использов.имущества, находящегося в собственности поселен.</t>
  </si>
  <si>
    <t>000 1 11 09045 10 0000 120</t>
  </si>
  <si>
    <t>000 1 11 09045 13 0000 120</t>
  </si>
  <si>
    <t>Доходы бюджетов поселений от оказания платных услуг</t>
  </si>
  <si>
    <t>000 1 13 00000 00 0000 000</t>
  </si>
  <si>
    <t>Доходы бюдж. посел. от оказ. платных услуг</t>
  </si>
  <si>
    <t xml:space="preserve">000 1 13 01995 10 0000 130 </t>
  </si>
  <si>
    <t xml:space="preserve">000 1 13 01995 13 0000 130 </t>
  </si>
  <si>
    <t xml:space="preserve">000 1 13 02065 10 0000 130 </t>
  </si>
  <si>
    <t xml:space="preserve">000 1 13 02065 13 0000 130 </t>
  </si>
  <si>
    <t xml:space="preserve">000 1 13 02995 10 0000 130 </t>
  </si>
  <si>
    <t xml:space="preserve">000 1 13 02995 13 0000 130 </t>
  </si>
  <si>
    <t>Доходы от продажи материальных и нематериальных активов</t>
  </si>
  <si>
    <t>000 1 14 00000 00 0000 000</t>
  </si>
  <si>
    <t>Доходы от реализации имущества гос.мун.соб.</t>
  </si>
  <si>
    <t>000 1 14 02052 10 0000 410</t>
  </si>
  <si>
    <t>000 1 14 02052 13 0000 410</t>
  </si>
  <si>
    <t>Доходы от продажи земельных участков</t>
  </si>
  <si>
    <t>000 1 14 06025 10 0000 430</t>
  </si>
  <si>
    <t>000 1 14 06025 13 0000 430</t>
  </si>
  <si>
    <t>000 1 14 06013 13 0000 430</t>
  </si>
  <si>
    <t>Штрафы, санкции, возмещение ущерба</t>
  </si>
  <si>
    <t>000 1 16 00000 00 0000 000</t>
  </si>
  <si>
    <t>000 1 16 33050 10 0000 140</t>
  </si>
  <si>
    <t>000 1 16 33050 13 0000 140</t>
  </si>
  <si>
    <t>000 1  16 10123 01 0000 140</t>
  </si>
  <si>
    <t>000 1 16 02020 02 0000 140</t>
  </si>
  <si>
    <t>000 1 16 07090 10 0000 140</t>
  </si>
  <si>
    <t>Прочие неналоговые доходы</t>
  </si>
  <si>
    <t>000 1 17 00000 00 0000 000</t>
  </si>
  <si>
    <t>Инициативные платежи, зачисл. в бюджет городских поселений</t>
  </si>
  <si>
    <t>000 1 17 15030 13 0000 150</t>
  </si>
  <si>
    <t>Невыясненные поступления</t>
  </si>
  <si>
    <t>000 1 17 01050 10 0000 180</t>
  </si>
  <si>
    <t>000 1 17 01050 13 0000 180</t>
  </si>
  <si>
    <t>000 1 17 05050 10 0000 180</t>
  </si>
  <si>
    <t>000 1 17 05050 13 0000 180</t>
  </si>
  <si>
    <t>БЕЗВОЗМЕЗДНЫЕ ПОСТУПЛЕНИЯ</t>
  </si>
  <si>
    <t>000 2 00 00000 00 0000 000</t>
  </si>
  <si>
    <t>000 2 02 00000 00 0000 000</t>
  </si>
  <si>
    <t>Дотации на выравнивание бюджетной обеспеченности</t>
  </si>
  <si>
    <t>000 2 02 15001 00 0000 150</t>
  </si>
  <si>
    <t>Дотации на выравнивание</t>
  </si>
  <si>
    <t>000 2 02 15001 10 0000 150</t>
  </si>
  <si>
    <t>000 2 02 15001 13 0000 150</t>
  </si>
  <si>
    <t>Субсидии бюджетам</t>
  </si>
  <si>
    <t>000 2 02 20000 00 0000 150</t>
  </si>
  <si>
    <t>Субсидии на капит. вложения в объекты мун.собствен.в рамках развит.транспортной инфраструктуры</t>
  </si>
  <si>
    <t>000 2 02 27372 00 0000 150</t>
  </si>
  <si>
    <t xml:space="preserve">Субсидия на </t>
  </si>
  <si>
    <t>000 2 02 27372 10 0000 150</t>
  </si>
  <si>
    <t>Прочие субсидии</t>
  </si>
  <si>
    <t>000 2 02 29999 00 0000 150</t>
  </si>
  <si>
    <t>000 2 02 29999 10 0000 150</t>
  </si>
  <si>
    <t>Субсидия на рем.дорог</t>
  </si>
  <si>
    <t>000 2 02 20299 13 0000 150</t>
  </si>
  <si>
    <t>Субсидия на  воинское захоронение</t>
  </si>
  <si>
    <t>000 2 02 20302 13 0000 150</t>
  </si>
  <si>
    <t>Субсидия на обустройство территорий</t>
  </si>
  <si>
    <t>000 2 02 29999 13 0000 150</t>
  </si>
  <si>
    <t>Субсидии на капитальное строительство</t>
  </si>
  <si>
    <t>000 2 02 20077 00 0000 150</t>
  </si>
  <si>
    <t>000 2 02 20077 10 0000 150</t>
  </si>
  <si>
    <t>000 2 02 20077 13 0000 150</t>
  </si>
  <si>
    <t>Субвенция на осуществление воинского учета</t>
  </si>
  <si>
    <t>000 2 02 35118 10 0000 150</t>
  </si>
  <si>
    <t>Иные межбюджетные трансферты</t>
  </si>
  <si>
    <t>000 2 02 40000 00 0000 150</t>
  </si>
  <si>
    <t>Межбюджетные трансферты (дорожный фонд)</t>
  </si>
  <si>
    <t>000 2 02 40014 10 0000 150</t>
  </si>
  <si>
    <t>Межбюджетные трансферты (в части предоставления финансовой поддержки)</t>
  </si>
  <si>
    <t>000 2 02 49999 10 0000 150</t>
  </si>
  <si>
    <t>Межбюджетные трансферты (в части поддержки мер по обеспечению сбалансированности бюджетов поселений)</t>
  </si>
  <si>
    <t>Межбюджетные трансферты (депут,грант, )</t>
  </si>
  <si>
    <t>Межбюджетные трансферты (водоснабж,спорт)</t>
  </si>
  <si>
    <t>000 2 02 49999 13 0000 150</t>
  </si>
  <si>
    <t>Межбюджетные трансферты (депут.)</t>
  </si>
  <si>
    <t>Межбюджетные трансферты (</t>
  </si>
  <si>
    <t>Межбюджетные трансферты (уличное освещ</t>
  </si>
  <si>
    <t>Межбюджетные трансферты (занятость)</t>
  </si>
  <si>
    <t>Прочие безвозмездные поступления</t>
  </si>
  <si>
    <t>000 2 07 00000 00 0000 000</t>
  </si>
  <si>
    <t>000 2 07 05020 10 0000 150</t>
  </si>
  <si>
    <t>000 2 07 05020 13 0000 150</t>
  </si>
  <si>
    <t>000 2 07 05030 10 0000 150</t>
  </si>
  <si>
    <t>000 2 07 05030 13 0000 150</t>
  </si>
  <si>
    <t>Возврат остатков межбюджетных трасфертов прошлых лет</t>
  </si>
  <si>
    <t>000 2 19 00000 00 0000 000</t>
  </si>
  <si>
    <t>ВСЕГО ДОХОДОВ</t>
  </si>
  <si>
    <t>000 8 90 00000 00 0000 000</t>
  </si>
  <si>
    <t>Расходы</t>
  </si>
  <si>
    <t>Итого:</t>
  </si>
  <si>
    <t>ОБЩЕГОСУДАРСТВЕННЫЕ ВОПРОСЫ</t>
  </si>
  <si>
    <t xml:space="preserve">    01 00   </t>
  </si>
  <si>
    <t>Органы власти</t>
  </si>
  <si>
    <t>01 02+ 01 04</t>
  </si>
  <si>
    <t>01 02</t>
  </si>
  <si>
    <t>Глава администрации</t>
  </si>
  <si>
    <t xml:space="preserve">    01 02    210</t>
  </si>
  <si>
    <t>01 02 010 0290010 121 211</t>
  </si>
  <si>
    <t>начисл</t>
  </si>
  <si>
    <t>больн</t>
  </si>
  <si>
    <t xml:space="preserve">    01 02 000000121 266</t>
  </si>
  <si>
    <t xml:space="preserve"> 01 02 010 0290010 122 212</t>
  </si>
  <si>
    <t xml:space="preserve"> 01 02 010 0290010 129 213</t>
  </si>
  <si>
    <t>Функционирование высших органов власти местных администраций</t>
  </si>
  <si>
    <t xml:space="preserve">    01 04   </t>
  </si>
  <si>
    <t>Оплата труда и начисления на выплаты по оплате труда</t>
  </si>
  <si>
    <t xml:space="preserve">    01 04   210</t>
  </si>
  <si>
    <t>01 04 010 02 90020 121 211</t>
  </si>
  <si>
    <t>муницип</t>
  </si>
  <si>
    <t>неотносящ</t>
  </si>
  <si>
    <t>начис  муниципальные служащие</t>
  </si>
  <si>
    <t xml:space="preserve">  начисл.относящ. к муницип. служ.</t>
  </si>
  <si>
    <t xml:space="preserve"> прочие выплаты  (суточные)</t>
  </si>
  <si>
    <t>01 04 010 02 90020 122 212</t>
  </si>
  <si>
    <t xml:space="preserve">  муниципальные служащие</t>
  </si>
  <si>
    <t xml:space="preserve">  не относящиеся к муниц. служащим</t>
  </si>
  <si>
    <t>01 04 010 02 90020 129 213</t>
  </si>
  <si>
    <t xml:space="preserve">  начис муниц</t>
  </si>
  <si>
    <t xml:space="preserve"> начисл не относ. к муницип</t>
  </si>
  <si>
    <t>Приобретение услуг</t>
  </si>
  <si>
    <t xml:space="preserve">    01 04   220</t>
  </si>
  <si>
    <t>услуги связи</t>
  </si>
  <si>
    <t>01 04 010 02 90020 244 221</t>
  </si>
  <si>
    <t>транспорт. услуги</t>
  </si>
  <si>
    <t xml:space="preserve"> 01 04 0000000244 222</t>
  </si>
  <si>
    <t>транспортные услуги</t>
  </si>
  <si>
    <t xml:space="preserve"> 01 04 0000000122 222</t>
  </si>
  <si>
    <t>коммунальные услуги, в т.ч.</t>
  </si>
  <si>
    <t xml:space="preserve"> отопление т/эн</t>
  </si>
  <si>
    <t xml:space="preserve">  отопление э/эн</t>
  </si>
  <si>
    <t xml:space="preserve">   эл.энергия</t>
  </si>
  <si>
    <t xml:space="preserve">   вода</t>
  </si>
  <si>
    <t xml:space="preserve">   газ</t>
  </si>
  <si>
    <t>уголь</t>
  </si>
  <si>
    <t>вывоз жидкий бытовых отходов</t>
  </si>
  <si>
    <t xml:space="preserve">   з/плата кочегарам</t>
  </si>
  <si>
    <t>арендная плата за польз-е имущ.</t>
  </si>
  <si>
    <t xml:space="preserve"> 01 04     224</t>
  </si>
  <si>
    <t xml:space="preserve"> услуги по содержанию имущества</t>
  </si>
  <si>
    <t>0104      225</t>
  </si>
  <si>
    <t xml:space="preserve"> капитальный ремонт</t>
  </si>
  <si>
    <t xml:space="preserve"> текущий ремонт</t>
  </si>
  <si>
    <t xml:space="preserve">   техническое обслуживание оборудования</t>
  </si>
  <si>
    <t xml:space="preserve"> содержание имущества</t>
  </si>
  <si>
    <t xml:space="preserve">   тех.осмотр автомобиля</t>
  </si>
  <si>
    <t xml:space="preserve">   з/плата</t>
  </si>
  <si>
    <t xml:space="preserve"> противопож. мероприятия</t>
  </si>
  <si>
    <t>прочее</t>
  </si>
  <si>
    <t xml:space="preserve"> 01 04   226</t>
  </si>
  <si>
    <t xml:space="preserve">   проектно-сметная документация</t>
  </si>
  <si>
    <t xml:space="preserve">   пожарная сигнализация</t>
  </si>
  <si>
    <t>чс</t>
  </si>
  <si>
    <t xml:space="preserve">   территориальное планирование</t>
  </si>
  <si>
    <t>проезд</t>
  </si>
  <si>
    <t>01 04 010 02 90020 244 226</t>
  </si>
  <si>
    <t xml:space="preserve">   присоед.к сетям инжен.технич.обеспечения</t>
  </si>
  <si>
    <t xml:space="preserve">   монтажные работы</t>
  </si>
  <si>
    <t xml:space="preserve">   информационные технологии (программы)</t>
  </si>
  <si>
    <t xml:space="preserve">   информационные технологии (услуги)</t>
  </si>
  <si>
    <t xml:space="preserve">   подписка</t>
  </si>
  <si>
    <t xml:space="preserve">   публикация</t>
  </si>
  <si>
    <t xml:space="preserve">   найм жилых помещений</t>
  </si>
  <si>
    <t xml:space="preserve">   культмероприятия</t>
  </si>
  <si>
    <t xml:space="preserve">   оплата юридических и нотариальных услуг</t>
  </si>
  <si>
    <t xml:space="preserve">   повышение квалификации</t>
  </si>
  <si>
    <t xml:space="preserve">   другие расходы</t>
  </si>
  <si>
    <t>01 04       227</t>
  </si>
  <si>
    <t>Страхование</t>
  </si>
  <si>
    <t>01 04 000000 244227</t>
  </si>
  <si>
    <t>01 04    260</t>
  </si>
  <si>
    <t>Соц пособие(Выходн пособие,больнич.)</t>
  </si>
  <si>
    <t>0104 010 02 90020 121 266</t>
  </si>
  <si>
    <t>Соц.пособие(выходн пособие)</t>
  </si>
  <si>
    <t>0104 010 02 90020 321 264</t>
  </si>
  <si>
    <t>Прочие расходы, в т.ч.</t>
  </si>
  <si>
    <t xml:space="preserve">   01 04   290</t>
  </si>
  <si>
    <t xml:space="preserve">   уплата  налога на землю </t>
  </si>
  <si>
    <t>01 04 0000000851 291</t>
  </si>
  <si>
    <t xml:space="preserve">   уплата налога на имущество</t>
  </si>
  <si>
    <t>01 04 010 02 90020 851 291</t>
  </si>
  <si>
    <t xml:space="preserve">   госпошлина </t>
  </si>
  <si>
    <t xml:space="preserve">   01 04 000000 852 291</t>
  </si>
  <si>
    <t xml:space="preserve">   уплата прочих сборов и платежей</t>
  </si>
  <si>
    <t>0104 010 02 90020 852 291</t>
  </si>
  <si>
    <t xml:space="preserve"> уплата штрафов и пеней</t>
  </si>
  <si>
    <t xml:space="preserve">   01 04 0000000853 292</t>
  </si>
  <si>
    <t xml:space="preserve">   членские взносы</t>
  </si>
  <si>
    <t xml:space="preserve">   01 04 010 02 90020 853 297</t>
  </si>
  <si>
    <t>Поступление нефинансовых активов</t>
  </si>
  <si>
    <t xml:space="preserve">   01 04  300</t>
  </si>
  <si>
    <t>01 04 310</t>
  </si>
  <si>
    <t xml:space="preserve"> увеличение стоимости основных средств </t>
  </si>
  <si>
    <t xml:space="preserve">   01 04 010 02 90020 244 310</t>
  </si>
  <si>
    <t xml:space="preserve"> строительство</t>
  </si>
  <si>
    <t xml:space="preserve"> приобретение транспорта</t>
  </si>
  <si>
    <t xml:space="preserve">   компьют. оборудование</t>
  </si>
  <si>
    <t xml:space="preserve">   мебель</t>
  </si>
  <si>
    <t xml:space="preserve">   оборудование</t>
  </si>
  <si>
    <t xml:space="preserve">   хоз. инвентарь</t>
  </si>
  <si>
    <t xml:space="preserve"> увеличение стоимости матер. запасов</t>
  </si>
  <si>
    <t xml:space="preserve">   01 04       340</t>
  </si>
  <si>
    <t xml:space="preserve">   ГСМ</t>
  </si>
  <si>
    <t>01 04 010 02 90020 244 343</t>
  </si>
  <si>
    <t xml:space="preserve"> котельно-печное топливо</t>
  </si>
  <si>
    <t>стройматер.</t>
  </si>
  <si>
    <t>01 04 0000244344</t>
  </si>
  <si>
    <t xml:space="preserve">  мягкий инвентарь</t>
  </si>
  <si>
    <t>01 04   242 346</t>
  </si>
  <si>
    <t xml:space="preserve">  запасные части</t>
  </si>
  <si>
    <t>0104 010 02 90020 244 346</t>
  </si>
  <si>
    <t xml:space="preserve">  хоз. и канц. товары</t>
  </si>
  <si>
    <t>комплектующие для пк</t>
  </si>
  <si>
    <t>сувенирная продукция</t>
  </si>
  <si>
    <t>0104 010 02 90020 244 349</t>
  </si>
  <si>
    <t>01 07</t>
  </si>
  <si>
    <t>Проведение выборов депут</t>
  </si>
  <si>
    <t>01 07 010 0290040 880 297</t>
  </si>
  <si>
    <t>Проведение выборов глава</t>
  </si>
  <si>
    <t>01 07 010 0290050 880 297</t>
  </si>
  <si>
    <t xml:space="preserve">Проведение выборов </t>
  </si>
  <si>
    <t>0107  00000    244 226</t>
  </si>
  <si>
    <t xml:space="preserve">01 11 </t>
  </si>
  <si>
    <t>Резервный фонд</t>
  </si>
  <si>
    <t xml:space="preserve">   01 11 000000870 297</t>
  </si>
  <si>
    <t xml:space="preserve">01 13 </t>
  </si>
  <si>
    <t>Общегосударственные вопросы</t>
  </si>
  <si>
    <t>01 13 010 0390010 244 226</t>
  </si>
  <si>
    <t>хоз.расходы</t>
  </si>
  <si>
    <t>01 13 000 244 346</t>
  </si>
  <si>
    <t>01 13 010 0390010 831 296</t>
  </si>
  <si>
    <t>Межбюджетные трансферты</t>
  </si>
  <si>
    <t>01 13 010 0590010 540 251</t>
  </si>
  <si>
    <t>МОБИЛИЗАЦИОННАЯ ПОДГОТОВКА</t>
  </si>
  <si>
    <t xml:space="preserve">   02 03 </t>
  </si>
  <si>
    <t>Опл. труда и начисления на оплату труда</t>
  </si>
  <si>
    <t xml:space="preserve">   02 03   210</t>
  </si>
  <si>
    <t xml:space="preserve">   02 03 00000121 211</t>
  </si>
  <si>
    <t xml:space="preserve">   02 03 000000121 213</t>
  </si>
  <si>
    <t xml:space="preserve">   02 03   220</t>
  </si>
  <si>
    <t xml:space="preserve">   02 03 000000244 221</t>
  </si>
  <si>
    <t xml:space="preserve">     02 03 0000122 222</t>
  </si>
  <si>
    <t>- коммунальные услуги, в т.ч.</t>
  </si>
  <si>
    <t xml:space="preserve">   02 03 0125118244 223</t>
  </si>
  <si>
    <t xml:space="preserve">   отопление т/эн</t>
  </si>
  <si>
    <t xml:space="preserve">   02 03 000244 224</t>
  </si>
  <si>
    <t xml:space="preserve">  содержание имущества</t>
  </si>
  <si>
    <t xml:space="preserve">   02 03 00244 225</t>
  </si>
  <si>
    <t xml:space="preserve">   02 03 0000244 226</t>
  </si>
  <si>
    <t>компенсация за проезд</t>
  </si>
  <si>
    <t>плакаты</t>
  </si>
  <si>
    <t xml:space="preserve">   02 03   300</t>
  </si>
  <si>
    <t xml:space="preserve">   02 03 000244 310</t>
  </si>
  <si>
    <t xml:space="preserve">   компьютерное оборудование</t>
  </si>
  <si>
    <t xml:space="preserve"> увеличение стоимости матер. запас.</t>
  </si>
  <si>
    <t xml:space="preserve">  строительные материалы</t>
  </si>
  <si>
    <t>НАЦИОНАЛЬНАЯ БЕЗОПАСНОСТЬ И ПРАВООХРАНИТЕЛЬНАЯ ДЕЯТЕЛЬНОСТЬ</t>
  </si>
  <si>
    <t xml:space="preserve">    03 00   </t>
  </si>
  <si>
    <t>Гражданская оборона</t>
  </si>
  <si>
    <t>03 10</t>
  </si>
  <si>
    <t>Предупреждение и ликвидация ЧС</t>
  </si>
  <si>
    <t>03 10   244   226</t>
  </si>
  <si>
    <t xml:space="preserve">  03 10    241</t>
  </si>
  <si>
    <t xml:space="preserve">   03 10 00001811 241</t>
  </si>
  <si>
    <t>Защита населения и территории от чрезвычайных ситуаций природного и техногенного характера, пожарная безопасность</t>
  </si>
  <si>
    <t>Защита населения и территории от чрезвычайных ситуаций природного и техногенного характера, пожарная безопасность(ранцы)</t>
  </si>
  <si>
    <t>03 10  0200120570 244  310</t>
  </si>
  <si>
    <t>НАЦИОНАЛЬНАЯ  ЭКОНОМИКА</t>
  </si>
  <si>
    <t xml:space="preserve">   04 00   </t>
  </si>
  <si>
    <t>Общеэкономические вопросы</t>
  </si>
  <si>
    <t>Содействие занятости</t>
  </si>
  <si>
    <t>область</t>
  </si>
  <si>
    <t>04 01 0930178430 244 226</t>
  </si>
  <si>
    <t>софинансирование</t>
  </si>
  <si>
    <t>04 08</t>
  </si>
  <si>
    <t>передача полномочий</t>
  </si>
  <si>
    <t>Дорожный фонд</t>
  </si>
  <si>
    <t>уличное освещение</t>
  </si>
  <si>
    <t>04 09    223</t>
  </si>
  <si>
    <t>04090000002  47223</t>
  </si>
  <si>
    <t xml:space="preserve">   04 09    225</t>
  </si>
  <si>
    <t>4 09 040 01sД130 244 225</t>
  </si>
  <si>
    <t>4 09 040 01sД130 243 225</t>
  </si>
  <si>
    <t>ремонт дорог инициат бюджетир</t>
  </si>
  <si>
    <t>040900000s8910244225</t>
  </si>
  <si>
    <t xml:space="preserve">   04 09 0400190020244 225</t>
  </si>
  <si>
    <t>0409   226</t>
  </si>
  <si>
    <t>стройконтроль</t>
  </si>
  <si>
    <t>0409 040 01 S8870 414228</t>
  </si>
  <si>
    <t>04 09 310</t>
  </si>
  <si>
    <t xml:space="preserve">строит дорог </t>
  </si>
  <si>
    <t>приобретен. контейн.</t>
  </si>
  <si>
    <t>0409   340</t>
  </si>
  <si>
    <t>гсм</t>
  </si>
  <si>
    <t xml:space="preserve">   04 09    241</t>
  </si>
  <si>
    <t>0409 040 01S8850 612 241</t>
  </si>
  <si>
    <t>Другие вопросы в области нац.экономики</t>
  </si>
  <si>
    <t xml:space="preserve">   04 12  </t>
  </si>
  <si>
    <t>прочие расходы, в т.ч.</t>
  </si>
  <si>
    <t xml:space="preserve">   04 12   226</t>
  </si>
  <si>
    <t xml:space="preserve">   04 12 000000244 226 </t>
  </si>
  <si>
    <t>присоед к инженер. Сетям(проектно-сметная)</t>
  </si>
  <si>
    <t xml:space="preserve"> мероприятия по землеустр.,межевание</t>
  </si>
  <si>
    <t xml:space="preserve">мероприятия по градостроительной деятельности  </t>
  </si>
  <si>
    <t>04 12 228</t>
  </si>
  <si>
    <t>04 12 0000000414 228</t>
  </si>
  <si>
    <t xml:space="preserve">   увеличение стоимости основных средств</t>
  </si>
  <si>
    <t xml:space="preserve">   04 12    310</t>
  </si>
  <si>
    <t xml:space="preserve">   газификация</t>
  </si>
  <si>
    <t xml:space="preserve">   04 12 0509101414 310</t>
  </si>
  <si>
    <t>04 12 0000000244310</t>
  </si>
  <si>
    <t>ЖИЛИЩНО-КОММУН. ХОЗЯЙСТВО</t>
  </si>
  <si>
    <t xml:space="preserve">   05 00  </t>
  </si>
  <si>
    <t>Жилищное хозяйство</t>
  </si>
  <si>
    <t xml:space="preserve">   05 01   </t>
  </si>
  <si>
    <t>содержание имущества, в т.ч.</t>
  </si>
  <si>
    <t xml:space="preserve">   05 01   225</t>
  </si>
  <si>
    <t>ремонт жил.фонда</t>
  </si>
  <si>
    <t xml:space="preserve">   05 01 000000244 225</t>
  </si>
  <si>
    <t>безвозмездные перечисления  в т.ч.</t>
  </si>
  <si>
    <t xml:space="preserve">   05 01   240</t>
  </si>
  <si>
    <t>увеличение стоимости основных средств</t>
  </si>
  <si>
    <t xml:space="preserve">   05 01 310</t>
  </si>
  <si>
    <t>переселение граждан из аварийного жилья</t>
  </si>
  <si>
    <t>05 01 60501S9330 244 310</t>
  </si>
  <si>
    <t xml:space="preserve">05 02 </t>
  </si>
  <si>
    <t xml:space="preserve">Приобретение коммун. техники </t>
  </si>
  <si>
    <t>0502 093 01S8620 612 241</t>
  </si>
  <si>
    <t>Приобретение коммун. техники (лизинг.аренда)</t>
  </si>
  <si>
    <t>0502  225</t>
  </si>
  <si>
    <t>тко</t>
  </si>
  <si>
    <t>0502 09301S9340 244 225</t>
  </si>
  <si>
    <t>0502  226</t>
  </si>
  <si>
    <t>стрйконтроль</t>
  </si>
  <si>
    <t>0502  244 226</t>
  </si>
  <si>
    <t>0502  290</t>
  </si>
  <si>
    <t xml:space="preserve">штраф </t>
  </si>
  <si>
    <t>0502   853 295</t>
  </si>
  <si>
    <t>0502  310</t>
  </si>
  <si>
    <t>Приобретение  техники</t>
  </si>
  <si>
    <t>0502  340</t>
  </si>
  <si>
    <t>Приобретение  таблички тко</t>
  </si>
  <si>
    <t>0502  244 346</t>
  </si>
  <si>
    <t>Благоустройство</t>
  </si>
  <si>
    <t>05 03 222</t>
  </si>
  <si>
    <t xml:space="preserve">услуги автотранспорт </t>
  </si>
  <si>
    <t xml:space="preserve">   05 03 00000244 222</t>
  </si>
  <si>
    <t xml:space="preserve">   05 03   223</t>
  </si>
  <si>
    <t>05 03 094 0190010 247 223</t>
  </si>
  <si>
    <t>уличное освещение программа</t>
  </si>
  <si>
    <t>05 03 094 01S8670 247 223</t>
  </si>
  <si>
    <t>коммунальные услуги(энерг конт)</t>
  </si>
  <si>
    <t xml:space="preserve">05 03 094 0190010 244 223 </t>
  </si>
  <si>
    <t>05 03 094 01S8670 244 223</t>
  </si>
  <si>
    <t xml:space="preserve">   05 03   225</t>
  </si>
  <si>
    <t>озеленение территории</t>
  </si>
  <si>
    <t xml:space="preserve">   05 03 00000 244 225</t>
  </si>
  <si>
    <t xml:space="preserve">мемориальная таблица </t>
  </si>
  <si>
    <t>ритуальные услуги и сод-е мест захоронения</t>
  </si>
  <si>
    <t xml:space="preserve">   05 03 09301S8530244 225</t>
  </si>
  <si>
    <t xml:space="preserve">   05 03 0000244 225</t>
  </si>
  <si>
    <t>ремонт памятников скульптура</t>
  </si>
  <si>
    <t>503 093601L2990 244 225</t>
  </si>
  <si>
    <t>ремонт памятников иниц (внебюдж)</t>
  </si>
  <si>
    <t xml:space="preserve"> уличное освещ инициат бюджет</t>
  </si>
  <si>
    <t>увековечивание памяти</t>
  </si>
  <si>
    <t>Ограждение кладб инициат бюджет</t>
  </si>
  <si>
    <t xml:space="preserve">   05 03 09301S8910 244 225</t>
  </si>
  <si>
    <t>формирование гродской среды</t>
  </si>
  <si>
    <t xml:space="preserve">   05 03 16001F2A5552 244 225</t>
  </si>
  <si>
    <t>обустройство территории мемориала</t>
  </si>
  <si>
    <t>05 03    244 225</t>
  </si>
  <si>
    <t>парки содерж рабочего</t>
  </si>
  <si>
    <t xml:space="preserve">прочие мер-я по бл-ву </t>
  </si>
  <si>
    <t>05 03 0930190010 244 225</t>
  </si>
  <si>
    <t>05 03 226</t>
  </si>
  <si>
    <t xml:space="preserve">прочие мер-я по благоустройству </t>
  </si>
  <si>
    <t xml:space="preserve">   05 03 0930190010 244 226</t>
  </si>
  <si>
    <t xml:space="preserve">   05 03   241</t>
  </si>
  <si>
    <t>вывоз мусора</t>
  </si>
  <si>
    <t>благоустройство дворовых территорий</t>
  </si>
  <si>
    <t>благоустр парка</t>
  </si>
  <si>
    <t>формирование городской среды</t>
  </si>
  <si>
    <t>0503       611 241</t>
  </si>
  <si>
    <t>устройство тротуаров</t>
  </si>
  <si>
    <t>0503 093 01S8110 612 241</t>
  </si>
  <si>
    <t xml:space="preserve">расходы за счет резервного фонда кмр </t>
  </si>
  <si>
    <t xml:space="preserve">   05 03   310</t>
  </si>
  <si>
    <t>благоустр ФАП</t>
  </si>
  <si>
    <t>устройство  тратуаров</t>
  </si>
  <si>
    <t>приобретение контейнеров для ТБО</t>
  </si>
  <si>
    <t xml:space="preserve">приобретен оборудования </t>
  </si>
  <si>
    <t xml:space="preserve">   05 03   340</t>
  </si>
  <si>
    <t xml:space="preserve">   05 03 00000244 346</t>
  </si>
  <si>
    <t>рит. услуги и сод-е мест захоронения</t>
  </si>
  <si>
    <t xml:space="preserve">   05 03 0000244 344</t>
  </si>
  <si>
    <t>оборудование(хоз)</t>
  </si>
  <si>
    <t xml:space="preserve">   05 03 0930190010 244 346</t>
  </si>
  <si>
    <t>строит прочее</t>
  </si>
  <si>
    <t xml:space="preserve">   05 03 0930180570 244 346</t>
  </si>
  <si>
    <t xml:space="preserve">Другие вопросы в области ЖКХ </t>
  </si>
  <si>
    <t xml:space="preserve">   05 05</t>
  </si>
  <si>
    <t xml:space="preserve">   05 05 00000244 221</t>
  </si>
  <si>
    <t xml:space="preserve">   05 05 00000244 222</t>
  </si>
  <si>
    <t xml:space="preserve">   05 05 00000247 223</t>
  </si>
  <si>
    <t xml:space="preserve">      электроэнергия</t>
  </si>
  <si>
    <t xml:space="preserve">      газ</t>
  </si>
  <si>
    <t xml:space="preserve">   05 05     225</t>
  </si>
  <si>
    <t>текущий ремонт водоснабжения</t>
  </si>
  <si>
    <t xml:space="preserve">   05 05 1000190020 244 225</t>
  </si>
  <si>
    <t>текущий ремонт водоотведения</t>
  </si>
  <si>
    <t xml:space="preserve">   05 05 0000 244 225</t>
  </si>
  <si>
    <t>текущий ремонт электроснабжения</t>
  </si>
  <si>
    <t>текущий ремонт общежит</t>
  </si>
  <si>
    <t xml:space="preserve">   05 05 081012540 244 225</t>
  </si>
  <si>
    <t>текущий ремонт теплосетей</t>
  </si>
  <si>
    <t xml:space="preserve">   05 05 130 0190010 244 225</t>
  </si>
  <si>
    <t>ремонт водопров  иниц бюджет</t>
  </si>
  <si>
    <t xml:space="preserve">   05 05 0000000244 225</t>
  </si>
  <si>
    <t>ремонт водопров  иниц бюджет (внебюдж)</t>
  </si>
  <si>
    <t>кап. ремонт водоснабжения</t>
  </si>
  <si>
    <t xml:space="preserve">   05 05 1000190020 243 225</t>
  </si>
  <si>
    <t xml:space="preserve">   05 05 000000243 225</t>
  </si>
  <si>
    <t>кап. ремонт водоотведения</t>
  </si>
  <si>
    <t>05 05 120 0190020 243 225</t>
  </si>
  <si>
    <t>кап. ремонт теплоснабжения</t>
  </si>
  <si>
    <t>05 05 130 0190010 243 225</t>
  </si>
  <si>
    <t>кап. ремонт электроснабжения</t>
  </si>
  <si>
    <t>прочие расходы(исслед воды)</t>
  </si>
  <si>
    <t xml:space="preserve">   05 05   226</t>
  </si>
  <si>
    <t>проектно-сметная документ</t>
  </si>
  <si>
    <t>монтажные работы</t>
  </si>
  <si>
    <t>проектно-сметная документация</t>
  </si>
  <si>
    <t>0505 12001S8100 414 228</t>
  </si>
  <si>
    <t xml:space="preserve">ПИР (водоснабжение,..) </t>
  </si>
  <si>
    <t>0505 10001S8100 414 228</t>
  </si>
  <si>
    <t>услуги заказчика- застройщика</t>
  </si>
  <si>
    <t>Безвозмезд. перечис. (энергосбереж.)</t>
  </si>
  <si>
    <t>межбюджетные трансферты</t>
  </si>
  <si>
    <t>0505  0000 540 251</t>
  </si>
  <si>
    <t xml:space="preserve">   05 05   310</t>
  </si>
  <si>
    <t xml:space="preserve">модерниз водоснабж </t>
  </si>
  <si>
    <t>0505 100 01S8100 414 310</t>
  </si>
  <si>
    <t xml:space="preserve">реконструкция водопровода </t>
  </si>
  <si>
    <t xml:space="preserve">   05 05 000000 414 310</t>
  </si>
  <si>
    <t xml:space="preserve">перебуревание скважины </t>
  </si>
  <si>
    <t>приобретение оборудования</t>
  </si>
  <si>
    <t>0505  242 310</t>
  </si>
  <si>
    <t>приобретение оборудования(на водопроводы, котельн)</t>
  </si>
  <si>
    <t xml:space="preserve">   05 05 1000190020 244 310 </t>
  </si>
  <si>
    <t xml:space="preserve">   05 05   340</t>
  </si>
  <si>
    <t>стройматериалы</t>
  </si>
  <si>
    <t xml:space="preserve">   05 05 00000244 344</t>
  </si>
  <si>
    <t>хоз.товары</t>
  </si>
  <si>
    <t xml:space="preserve">   05 05 0000244 346</t>
  </si>
  <si>
    <t>КУЛЬТУРА</t>
  </si>
  <si>
    <t xml:space="preserve">   08 00 </t>
  </si>
  <si>
    <t>Дворцы культуры</t>
  </si>
  <si>
    <t xml:space="preserve">   08 01</t>
  </si>
  <si>
    <t>Оплата труда и начисления на оплату труда</t>
  </si>
  <si>
    <t xml:space="preserve">   08 01   210</t>
  </si>
  <si>
    <t>08 01 140 0190010 111 211</t>
  </si>
  <si>
    <t xml:space="preserve">   08 01 000000112 212</t>
  </si>
  <si>
    <t>Оплата работ, услуг</t>
  </si>
  <si>
    <t xml:space="preserve">   08 01   220</t>
  </si>
  <si>
    <t>8 01 140 0190010 244 221</t>
  </si>
  <si>
    <t xml:space="preserve">   08 01 140 0190010 __ 223</t>
  </si>
  <si>
    <t xml:space="preserve">  отопление т/эн</t>
  </si>
  <si>
    <t xml:space="preserve">  эл. энергия</t>
  </si>
  <si>
    <t xml:space="preserve">  вода</t>
  </si>
  <si>
    <t xml:space="preserve">  газ</t>
  </si>
  <si>
    <t xml:space="preserve">  вывоз жидких бытовых отходов</t>
  </si>
  <si>
    <t xml:space="preserve">  з/плата</t>
  </si>
  <si>
    <t xml:space="preserve"> уголь</t>
  </si>
  <si>
    <t xml:space="preserve"> - услуги по содержанию имущества  в т.ч.</t>
  </si>
  <si>
    <t xml:space="preserve">   08 01   225</t>
  </si>
  <si>
    <t xml:space="preserve"> капитал. ремонт ОБ</t>
  </si>
  <si>
    <t xml:space="preserve">   08 01 00000 243 225</t>
  </si>
  <si>
    <t xml:space="preserve">   текущий ремонт</t>
  </si>
  <si>
    <t xml:space="preserve">   08 01 140 0190010 244 225</t>
  </si>
  <si>
    <t xml:space="preserve">   текущий ремонт депутат</t>
  </si>
  <si>
    <t xml:space="preserve"> техническое обслуж. оборудования</t>
  </si>
  <si>
    <t>08 01 140 0190010 244 225</t>
  </si>
  <si>
    <t xml:space="preserve">   содержание имущества</t>
  </si>
  <si>
    <t xml:space="preserve">   противопожарные мероприятия</t>
  </si>
  <si>
    <t xml:space="preserve">   прочие</t>
  </si>
  <si>
    <t xml:space="preserve">   08 01     244 226</t>
  </si>
  <si>
    <t>стройконтроль на дк</t>
  </si>
  <si>
    <t xml:space="preserve">   пожарная сигнализация,вневедом.охрана</t>
  </si>
  <si>
    <t>08 01 140 0190010 244 226</t>
  </si>
  <si>
    <t>найм жилых помещ.</t>
  </si>
  <si>
    <t>оплата юрид. и нотариальных услуг</t>
  </si>
  <si>
    <t>0801  227</t>
  </si>
  <si>
    <t>страхование</t>
  </si>
  <si>
    <t>0801  251</t>
  </si>
  <si>
    <t>Безвозмездные перечисления</t>
  </si>
  <si>
    <t xml:space="preserve">   08 01 000000540 251</t>
  </si>
  <si>
    <t>08 01 266</t>
  </si>
  <si>
    <t>Соц. обеспечение  (3 дня больнич)</t>
  </si>
  <si>
    <t>08 01 140 0190010 111 266</t>
  </si>
  <si>
    <t>Прочие расходы  в т.ч.</t>
  </si>
  <si>
    <t xml:space="preserve">   08 01   290</t>
  </si>
  <si>
    <t xml:space="preserve"> уплата  налога на землю </t>
  </si>
  <si>
    <t xml:space="preserve">   08 01 00000851 291</t>
  </si>
  <si>
    <t>уплата налога на имущество</t>
  </si>
  <si>
    <t xml:space="preserve">   08 01 140 0190010 851 291</t>
  </si>
  <si>
    <t xml:space="preserve"> госпошлина </t>
  </si>
  <si>
    <t xml:space="preserve">   08 01 0000852 291</t>
  </si>
  <si>
    <t xml:space="preserve"> уплата прочих сборов и платежей</t>
  </si>
  <si>
    <t xml:space="preserve"> 08 01 1400190010 853 292</t>
  </si>
  <si>
    <t xml:space="preserve">  членские взносы</t>
  </si>
  <si>
    <t xml:space="preserve">   08 01 000853 297</t>
  </si>
  <si>
    <t>гранты</t>
  </si>
  <si>
    <t xml:space="preserve">   другие расходы компен за задерж з/пл </t>
  </si>
  <si>
    <t xml:space="preserve">   08 01 000853 296</t>
  </si>
  <si>
    <t xml:space="preserve">Поступление нефинансовых активов </t>
  </si>
  <si>
    <t xml:space="preserve">   08 01   300</t>
  </si>
  <si>
    <t xml:space="preserve"> увеличение стоимости основных средств  </t>
  </si>
  <si>
    <t xml:space="preserve">   08 01  244 310</t>
  </si>
  <si>
    <t xml:space="preserve">   строительство</t>
  </si>
  <si>
    <t xml:space="preserve">   реконструкция</t>
  </si>
  <si>
    <t>музыкальное оборудование</t>
  </si>
  <si>
    <t xml:space="preserve">увеличение стоимости матер. запасов </t>
  </si>
  <si>
    <t xml:space="preserve">   08 01    244 340</t>
  </si>
  <si>
    <t xml:space="preserve">   котельно-печное топливо</t>
  </si>
  <si>
    <t>бланки строгой отчетности</t>
  </si>
  <si>
    <t>БИБЛИОТЕКИ</t>
  </si>
  <si>
    <t xml:space="preserve">   08 01 </t>
  </si>
  <si>
    <t>8 01 140 0290010 111 211</t>
  </si>
  <si>
    <t>8 01 140 0290010 119 213</t>
  </si>
  <si>
    <t xml:space="preserve">   08 01 00244 221</t>
  </si>
  <si>
    <t xml:space="preserve">   08 01 000112 222</t>
  </si>
  <si>
    <t xml:space="preserve">   08 01 000244 223</t>
  </si>
  <si>
    <t>СОЦИАЛЬНАЯ ПОЛИТИКА</t>
  </si>
  <si>
    <t>ФК И СПОРТ</t>
  </si>
  <si>
    <t xml:space="preserve">ФК </t>
  </si>
  <si>
    <t xml:space="preserve">   11 01 </t>
  </si>
  <si>
    <t>11 01 220</t>
  </si>
  <si>
    <t xml:space="preserve">  транспортные услуги</t>
  </si>
  <si>
    <t xml:space="preserve">   11 01 00000244 222</t>
  </si>
  <si>
    <t xml:space="preserve">  проведение спортмероприятий</t>
  </si>
  <si>
    <t>1 01 150 0190010 244 226</t>
  </si>
  <si>
    <t>11 01  251</t>
  </si>
  <si>
    <t>Безвозмездные перечисл</t>
  </si>
  <si>
    <t>11 01 290</t>
  </si>
  <si>
    <t>премии спортсменам</t>
  </si>
  <si>
    <t>членские взносы</t>
  </si>
  <si>
    <t xml:space="preserve">   11 01 0000 853 297</t>
  </si>
  <si>
    <t>11 01 310</t>
  </si>
  <si>
    <t>спорт форма</t>
  </si>
  <si>
    <t xml:space="preserve">   11 01 000244 310</t>
  </si>
  <si>
    <t>11 01 340</t>
  </si>
  <si>
    <t>хоз расходы</t>
  </si>
  <si>
    <t>11 02</t>
  </si>
  <si>
    <t xml:space="preserve"> - услуги по содержанию имущества  в т.ч.(з/плата)</t>
  </si>
  <si>
    <t>1102 15001S8790 244 226</t>
  </si>
  <si>
    <t>СРЕДСТВА МАССОВОЙ ИНФОРМАЦИИ</t>
  </si>
  <si>
    <t xml:space="preserve">   12 04 010 0490010 244 226</t>
  </si>
  <si>
    <t>ОБСЛУЖИВАНИЕ ГОСДОЛГА (% по кред)</t>
  </si>
  <si>
    <t xml:space="preserve">   13 01 0100190020 730 231</t>
  </si>
  <si>
    <t>ВСЕГО РАСХОДОВ</t>
  </si>
  <si>
    <t xml:space="preserve">   98 00   000</t>
  </si>
  <si>
    <t>Дефицит (профицит)</t>
  </si>
  <si>
    <t>Изменение остатков</t>
  </si>
  <si>
    <t>Остатки на начало отчет периода</t>
  </si>
  <si>
    <t>Остатки всего</t>
  </si>
  <si>
    <t>Остатки на конец отчетного периода в т.ч.</t>
  </si>
  <si>
    <t>Собственные средства</t>
  </si>
  <si>
    <t>Спонсорские</t>
  </si>
  <si>
    <t>Субсидии</t>
  </si>
  <si>
    <t>Иные межбюджетные трансферты (занятость)</t>
  </si>
  <si>
    <t>Иные межбюджетные трансферты (депут.)</t>
  </si>
  <si>
    <t>Иные межбюджетные трансферты (спорт)</t>
  </si>
  <si>
    <t>Иные межбюджетные трансферты (уличн. осв.)</t>
  </si>
  <si>
    <t>Субвенция на осущ. воин. учета</t>
  </si>
  <si>
    <t>Остаток на заработную плату</t>
  </si>
  <si>
    <t>Источники финансирования</t>
  </si>
  <si>
    <t>ВСЕГО</t>
  </si>
  <si>
    <t>Источники финансирования дефицита бюджета -всего:</t>
  </si>
  <si>
    <t>Бюджетные кредиты</t>
  </si>
  <si>
    <t>Получено кредитов</t>
  </si>
  <si>
    <t>Погашено кредитов</t>
  </si>
  <si>
    <t>Изменение остатков средств</t>
  </si>
  <si>
    <t>Остатки направленные</t>
  </si>
  <si>
    <t>Увеличение прочих остатков денежных средств</t>
  </si>
  <si>
    <t>Уменьшение прочих остатков денежных средств</t>
  </si>
  <si>
    <t>Краткий месячный отчет</t>
  </si>
  <si>
    <t>Оплата труда</t>
  </si>
  <si>
    <t>Прочие выплаты</t>
  </si>
  <si>
    <t>Начисление на оплату труда</t>
  </si>
  <si>
    <t>Услуги связи</t>
  </si>
  <si>
    <t>Транспортные услуги</t>
  </si>
  <si>
    <t>Коммунальные услуги</t>
  </si>
  <si>
    <t>отопление т/эн</t>
  </si>
  <si>
    <t>отопление э/эн</t>
  </si>
  <si>
    <t>электроэнергия</t>
  </si>
  <si>
    <t>вода</t>
  </si>
  <si>
    <t>газ</t>
  </si>
  <si>
    <t xml:space="preserve">уличное освещение из дорожного фонда </t>
  </si>
  <si>
    <t>з/плата</t>
  </si>
  <si>
    <t>вывоз жидких бытовых отходов(+энерг.контракт)</t>
  </si>
  <si>
    <t>Арендная плата за пользованием имущ.</t>
  </si>
  <si>
    <t>Услуги по содержанию имущества</t>
  </si>
  <si>
    <t>капитальный ремонт</t>
  </si>
  <si>
    <t xml:space="preserve">текущий ремонт </t>
  </si>
  <si>
    <t>тех.обслуживание оборудования</t>
  </si>
  <si>
    <t>содержание имущества</t>
  </si>
  <si>
    <t>тех.осмотр автомобиля</t>
  </si>
  <si>
    <t>противопожарные мероприятия</t>
  </si>
  <si>
    <t>другие расходы</t>
  </si>
  <si>
    <t>Прочие услуги</t>
  </si>
  <si>
    <t>пожарная сигнализация</t>
  </si>
  <si>
    <t>генплан территориальное планирование</t>
  </si>
  <si>
    <t>межевание</t>
  </si>
  <si>
    <t>присоед.к сетям инжен.технич.обеспечения</t>
  </si>
  <si>
    <t>информационные технологии (программы)</t>
  </si>
  <si>
    <t>информационные технологии (услуги)</t>
  </si>
  <si>
    <t>подписка</t>
  </si>
  <si>
    <t>публикация</t>
  </si>
  <si>
    <t>найм жилых помещений</t>
  </si>
  <si>
    <t>культмероприятия, спортмероприятия</t>
  </si>
  <si>
    <t>оплата юридических и нотариальных услуг</t>
  </si>
  <si>
    <t>повышение квалификации</t>
  </si>
  <si>
    <t xml:space="preserve">Страхование </t>
  </si>
  <si>
    <t>капвложения пир</t>
  </si>
  <si>
    <t>Обслуживание долговых обязательств</t>
  </si>
  <si>
    <t>Обеспечение пожарной безопасн</t>
  </si>
  <si>
    <t xml:space="preserve">Пенсия и пособия </t>
  </si>
  <si>
    <t>соц.пособия</t>
  </si>
  <si>
    <t>Прочие расходы</t>
  </si>
  <si>
    <t xml:space="preserve">   уплата штрафов и пеней</t>
  </si>
  <si>
    <t>выборы,резервный фонд</t>
  </si>
  <si>
    <t xml:space="preserve">   культмероприятия, спортмероприятия,грант</t>
  </si>
  <si>
    <t>штраф</t>
  </si>
  <si>
    <t xml:space="preserve">   другие расходы(в т.ч.штрафы)</t>
  </si>
  <si>
    <t>Увеличение стоимости основных средств</t>
  </si>
  <si>
    <t>строительство</t>
  </si>
  <si>
    <t xml:space="preserve">реконструкция ,модерниз,преребур </t>
  </si>
  <si>
    <t>благоустр территор</t>
  </si>
  <si>
    <t>приобретение транспорта</t>
  </si>
  <si>
    <t>приобретение офисной техники</t>
  </si>
  <si>
    <t>мебель</t>
  </si>
  <si>
    <t>хоз. инвентарь</t>
  </si>
  <si>
    <t>переселение</t>
  </si>
  <si>
    <t>Увеличение стоимости матер.запасов</t>
  </si>
  <si>
    <t>ГСМ</t>
  </si>
  <si>
    <t>хоз. и канц. товары</t>
  </si>
  <si>
    <t>зап. части</t>
  </si>
  <si>
    <t>строительные материалы</t>
  </si>
  <si>
    <t>сувенирная прод</t>
  </si>
  <si>
    <t>мягкий инвентарь</t>
  </si>
  <si>
    <t>Расходы всего:</t>
  </si>
  <si>
    <t>Глава   Кантемировского городского  поселения</t>
  </si>
  <si>
    <t>Ю.А. Завгородний</t>
  </si>
  <si>
    <t>- заработная плата</t>
  </si>
  <si>
    <t>- прочие выплаты</t>
  </si>
  <si>
    <t>- начисления</t>
  </si>
  <si>
    <t>- заработная плата в т.ч</t>
  </si>
  <si>
    <t xml:space="preserve">- начисления на оплату труда в т.ч. </t>
  </si>
  <si>
    <t>- прочие услуги в т.ч.</t>
  </si>
  <si>
    <t>- услуги связи</t>
  </si>
  <si>
    <t>-арендная плата за польз-е имущ.</t>
  </si>
  <si>
    <t>-  ремонт дорог субсидия</t>
  </si>
  <si>
    <t>- кап ремонт дорог субсидия</t>
  </si>
  <si>
    <t>- текущий ремонт дорог(внебюдж)</t>
  </si>
  <si>
    <t>- содержание дорог(акцизы)</t>
  </si>
  <si>
    <t>-содержание дорог</t>
  </si>
  <si>
    <t>- транспортные услуги</t>
  </si>
  <si>
    <t>- коммунальные услуги  в т.ч.</t>
  </si>
  <si>
    <t>- прочие услуги   в т.ч.</t>
  </si>
  <si>
    <t>- начисления на оплату труда</t>
  </si>
  <si>
    <t>Бухгалтер</t>
  </si>
  <si>
    <t>М.П.</t>
  </si>
  <si>
    <t>0104 0100290020 247 223</t>
  </si>
  <si>
    <t>010400000122 226</t>
  </si>
  <si>
    <t>0104 00000 831296</t>
  </si>
  <si>
    <t xml:space="preserve">01040100220540242310        </t>
  </si>
  <si>
    <t>0104000244347</t>
  </si>
  <si>
    <t>0113 0100390010 244 226</t>
  </si>
  <si>
    <t>0113 0100390010831 297</t>
  </si>
  <si>
    <t xml:space="preserve">     0203 00000244 222</t>
  </si>
  <si>
    <t>02030000244340</t>
  </si>
  <si>
    <t>0309 000 244 310</t>
  </si>
  <si>
    <t>0310 020 0190010 611 241</t>
  </si>
  <si>
    <t>03100000612241</t>
  </si>
  <si>
    <t>03100000633246</t>
  </si>
  <si>
    <t>0401</t>
  </si>
  <si>
    <t>0401 0930190010 244 226</t>
  </si>
  <si>
    <t>0408 010 0290060 540 251</t>
  </si>
  <si>
    <t>0409</t>
  </si>
  <si>
    <t>0409000008910244225</t>
  </si>
  <si>
    <t>0409 040 0190020 244 225</t>
  </si>
  <si>
    <t>0409 0400190010 244 226</t>
  </si>
  <si>
    <t>04090000414310</t>
  </si>
  <si>
    <t>04090400190020244310</t>
  </si>
  <si>
    <t>0409 000 343</t>
  </si>
  <si>
    <t>04090000811241</t>
  </si>
  <si>
    <t>0409 040 0190010 611 241</t>
  </si>
  <si>
    <t>041200000044226</t>
  </si>
  <si>
    <t>0412 010 0390020 244 226</t>
  </si>
  <si>
    <t>04120000000244226</t>
  </si>
  <si>
    <t>0412 241</t>
  </si>
  <si>
    <t>04120000000611241</t>
  </si>
  <si>
    <t>0501 081 0190010 612 241</t>
  </si>
  <si>
    <t>050100000611241</t>
  </si>
  <si>
    <t>0502 241</t>
  </si>
  <si>
    <t>0502 224</t>
  </si>
  <si>
    <t>0502093 0190030 244 224</t>
  </si>
  <si>
    <t>0502 0930170100 244 310</t>
  </si>
  <si>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  05 03  </t>
    </r>
  </si>
  <si>
    <t>0503 091 0190010 611 241</t>
  </si>
  <si>
    <t xml:space="preserve">0503 093 0190010 611 241 </t>
  </si>
  <si>
    <t>0503 092 0190010 611 241</t>
  </si>
  <si>
    <t>0503 094 0190010 611 241</t>
  </si>
  <si>
    <t>0503 093 0120540 612 241</t>
  </si>
  <si>
    <t>0503 093 0170100 611 241</t>
  </si>
  <si>
    <t>0503 0930170100 611 241</t>
  </si>
  <si>
    <t>0503 093 0180570 811 241</t>
  </si>
  <si>
    <t>05030000044310</t>
  </si>
  <si>
    <t>050300000244310</t>
  </si>
  <si>
    <t>0503 0930180570 244310</t>
  </si>
  <si>
    <t>0503000000244344</t>
  </si>
  <si>
    <t>0505 0930190010 244 225</t>
  </si>
  <si>
    <t>0505 0930190010 244 226</t>
  </si>
  <si>
    <t>0505 1200190020 244 226</t>
  </si>
  <si>
    <t>0505 228</t>
  </si>
  <si>
    <t>050500000414228</t>
  </si>
  <si>
    <t>0505 246</t>
  </si>
  <si>
    <t>0505 1000190020 811 246</t>
  </si>
  <si>
    <t>0505 251</t>
  </si>
  <si>
    <t>0505000414310</t>
  </si>
  <si>
    <t>05050000244343</t>
  </si>
  <si>
    <t>0801 140 0190010 119 213</t>
  </si>
  <si>
    <t>0801 140 0190010 244 222</t>
  </si>
  <si>
    <t>08011400170100244225</t>
  </si>
  <si>
    <t>080100000244225</t>
  </si>
  <si>
    <t>080100000000243226</t>
  </si>
  <si>
    <t>0801000000244227</t>
  </si>
  <si>
    <t>080100000350296</t>
  </si>
  <si>
    <t>08010000853295</t>
  </si>
  <si>
    <t>0801000000244310</t>
  </si>
  <si>
    <t>0801 140 0190010 242 310</t>
  </si>
  <si>
    <t>0801 1400170100 244310</t>
  </si>
  <si>
    <t>0801 140 0190010 244 310</t>
  </si>
  <si>
    <t>08010000244343</t>
  </si>
  <si>
    <t>0801 140 0190010 244 344</t>
  </si>
  <si>
    <t>08010000244345</t>
  </si>
  <si>
    <t>0801 030 0290010 244 349</t>
  </si>
  <si>
    <t>08010000244346</t>
  </si>
  <si>
    <t>0801 140 0190010 244 346</t>
  </si>
  <si>
    <t>0801 140 0190010 244 349</t>
  </si>
  <si>
    <t>08010175146244221</t>
  </si>
  <si>
    <t>1001 0100290030 312 264</t>
  </si>
  <si>
    <t>1101 0100590010 540 251</t>
  </si>
  <si>
    <t>1101000244346</t>
  </si>
  <si>
    <t>1101 150 0190010 244 349</t>
  </si>
  <si>
    <t>О.А. Прачева</t>
  </si>
  <si>
    <t xml:space="preserve"> </t>
  </si>
  <si>
    <t>0503117</t>
  </si>
  <si>
    <t>20619000</t>
  </si>
  <si>
    <t>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</si>
</sst>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;\-#,##0&quot;р.&quot;"/>
    <numFmt numFmtId="165" formatCode="dd\.mm\.yyyy"/>
  </numFmts>
  <fonts count="15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63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0"/>
      <name val="Arial"/>
      <family val="2"/>
      <charset val="204"/>
    </font>
    <font>
      <sz val="9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b/>
      <sz val="9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2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3" fillId="0" borderId="0">
      <alignment horizontal="left"/>
    </xf>
    <xf numFmtId="49" fontId="12" fillId="0" borderId="11">
      <alignment horizontal="right"/>
    </xf>
    <xf numFmtId="0" fontId="3" fillId="0" borderId="11">
      <alignment horizontal="right"/>
    </xf>
    <xf numFmtId="49" fontId="13" fillId="0" borderId="12">
      <alignment horizontal="center"/>
    </xf>
    <xf numFmtId="164" fontId="3" fillId="0" borderId="13">
      <alignment horizontal="center"/>
    </xf>
    <xf numFmtId="0" fontId="3" fillId="0" borderId="14">
      <alignment horizontal="center"/>
    </xf>
    <xf numFmtId="49" fontId="3" fillId="0" borderId="15">
      <alignment horizontal="center"/>
    </xf>
    <xf numFmtId="49" fontId="3" fillId="0" borderId="13">
      <alignment horizontal="center"/>
    </xf>
    <xf numFmtId="0" fontId="3" fillId="0" borderId="13">
      <alignment horizontal="center"/>
    </xf>
    <xf numFmtId="49" fontId="3" fillId="0" borderId="16">
      <alignment horizontal="center"/>
    </xf>
  </cellStyleXfs>
  <cellXfs count="25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3" borderId="0" xfId="0" applyFill="1"/>
    <xf numFmtId="3" fontId="0" fillId="2" borderId="0" xfId="0" applyNumberFormat="1" applyFill="1"/>
    <xf numFmtId="0" fontId="0" fillId="4" borderId="0" xfId="0" applyFill="1"/>
    <xf numFmtId="0" fontId="2" fillId="2" borderId="0" xfId="0" applyFont="1" applyFill="1" applyProtection="1">
      <protection locked="0"/>
    </xf>
    <xf numFmtId="0" fontId="3" fillId="2" borderId="0" xfId="1" applyFill="1" applyProtection="1">
      <alignment horizontal="left"/>
      <protection locked="0"/>
    </xf>
    <xf numFmtId="0" fontId="2" fillId="2" borderId="0" xfId="0" applyFont="1" applyFill="1"/>
    <xf numFmtId="0" fontId="4" fillId="4" borderId="2" xfId="0" applyFont="1" applyFill="1" applyBorder="1" applyAlignment="1" applyProtection="1">
      <alignment horizontal="center" vertical="top" wrapText="1"/>
    </xf>
    <xf numFmtId="0" fontId="4" fillId="5" borderId="3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4" fillId="6" borderId="2" xfId="0" applyFont="1" applyFill="1" applyBorder="1" applyAlignment="1" applyProtection="1">
      <alignment vertical="top" wrapText="1"/>
    </xf>
    <xf numFmtId="0" fontId="5" fillId="4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center" wrapText="1"/>
    </xf>
    <xf numFmtId="0" fontId="5" fillId="2" borderId="0" xfId="0" applyFont="1" applyFill="1"/>
    <xf numFmtId="0" fontId="6" fillId="2" borderId="4" xfId="0" applyFont="1" applyFill="1" applyBorder="1" applyAlignment="1"/>
    <xf numFmtId="0" fontId="4" fillId="8" borderId="2" xfId="0" applyFont="1" applyFill="1" applyBorder="1" applyAlignment="1">
      <alignment vertical="top" wrapText="1"/>
    </xf>
    <xf numFmtId="0" fontId="4" fillId="9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vertical="top" wrapText="1"/>
    </xf>
    <xf numFmtId="49" fontId="5" fillId="8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 wrapText="1"/>
    </xf>
    <xf numFmtId="0" fontId="4" fillId="10" borderId="2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0" fontId="5" fillId="8" borderId="2" xfId="0" applyFont="1" applyFill="1" applyBorder="1" applyAlignment="1">
      <alignment vertical="top" wrapText="1"/>
    </xf>
    <xf numFmtId="0" fontId="5" fillId="8" borderId="2" xfId="0" applyFont="1" applyFill="1" applyBorder="1" applyAlignment="1">
      <alignment horizontal="left" vertical="top" wrapText="1"/>
    </xf>
    <xf numFmtId="49" fontId="4" fillId="10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8" fillId="8" borderId="0" xfId="0" applyFont="1" applyFill="1" applyAlignment="1">
      <alignment wrapText="1"/>
    </xf>
    <xf numFmtId="0" fontId="9" fillId="10" borderId="2" xfId="0" applyFont="1" applyFill="1" applyBorder="1"/>
    <xf numFmtId="0" fontId="8" fillId="4" borderId="2" xfId="0" applyFont="1" applyFill="1" applyBorder="1" applyAlignment="1">
      <alignment wrapText="1"/>
    </xf>
    <xf numFmtId="0" fontId="8" fillId="5" borderId="3" xfId="0" applyFont="1" applyFill="1" applyBorder="1" applyAlignment="1">
      <alignment wrapText="1"/>
    </xf>
    <xf numFmtId="0" fontId="4" fillId="10" borderId="3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10" fillId="8" borderId="5" xfId="0" applyFont="1" applyFill="1" applyBorder="1" applyAlignment="1">
      <alignment wrapText="1"/>
    </xf>
    <xf numFmtId="0" fontId="4" fillId="8" borderId="3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 applyProtection="1">
      <alignment vertical="top" wrapText="1"/>
    </xf>
    <xf numFmtId="0" fontId="5" fillId="11" borderId="2" xfId="0" applyFont="1" applyFill="1" applyBorder="1" applyAlignment="1">
      <alignment vertical="top" wrapText="1"/>
    </xf>
    <xf numFmtId="0" fontId="5" fillId="9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10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4" fillId="12" borderId="2" xfId="0" applyFont="1" applyFill="1" applyBorder="1" applyAlignment="1">
      <alignment vertical="top" wrapText="1"/>
    </xf>
    <xf numFmtId="0" fontId="4" fillId="13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5" fillId="2" borderId="2" xfId="0" applyFont="1" applyFill="1" applyBorder="1"/>
    <xf numFmtId="0" fontId="4" fillId="4" borderId="0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5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 wrapText="1" readingOrder="1"/>
    </xf>
    <xf numFmtId="0" fontId="4" fillId="9" borderId="2" xfId="0" applyFont="1" applyFill="1" applyBorder="1" applyAlignment="1">
      <alignment horizontal="center" vertical="center" wrapText="1" readingOrder="1"/>
    </xf>
    <xf numFmtId="0" fontId="4" fillId="5" borderId="2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 applyProtection="1">
      <alignment horizontal="center" vertical="center" wrapText="1" readingOrder="1"/>
      <protection locked="0"/>
    </xf>
    <xf numFmtId="0" fontId="5" fillId="8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 applyProtection="1">
      <alignment horizontal="center" vertical="center" wrapText="1" readingOrder="1"/>
      <protection locked="0"/>
    </xf>
    <xf numFmtId="0" fontId="4" fillId="10" borderId="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0" fontId="4" fillId="10" borderId="2" xfId="0" applyFont="1" applyFill="1" applyBorder="1" applyAlignment="1" applyProtection="1">
      <alignment horizontal="center" vertical="center" wrapText="1" readingOrder="1"/>
      <protection locked="0"/>
    </xf>
    <xf numFmtId="49" fontId="4" fillId="10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10" borderId="2" xfId="0" applyNumberFormat="1" applyFont="1" applyFill="1" applyBorder="1" applyAlignment="1">
      <alignment horizontal="center" vertical="center" wrapText="1" readingOrder="1"/>
    </xf>
    <xf numFmtId="49" fontId="5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10" borderId="2" xfId="0" applyFont="1" applyFill="1" applyBorder="1" applyAlignment="1">
      <alignment horizontal="center" vertical="center" wrapText="1" readingOrder="1"/>
    </xf>
    <xf numFmtId="0" fontId="5" fillId="10" borderId="2" xfId="0" applyFont="1" applyFill="1" applyBorder="1" applyAlignment="1" applyProtection="1">
      <alignment horizontal="center" vertical="center" wrapText="1" readingOrder="1"/>
      <protection locked="0"/>
    </xf>
    <xf numFmtId="49" fontId="5" fillId="1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8" borderId="7" xfId="0" applyFont="1" applyFill="1" applyBorder="1" applyAlignment="1">
      <alignment horizontal="center" vertical="center" wrapText="1" readingOrder="1"/>
    </xf>
    <xf numFmtId="49" fontId="5" fillId="4" borderId="8" xfId="0" applyNumberFormat="1" applyFont="1" applyFill="1" applyBorder="1" applyAlignment="1">
      <alignment horizontal="center" vertical="center" wrapText="1" readingOrder="1"/>
    </xf>
    <xf numFmtId="49" fontId="4" fillId="5" borderId="8" xfId="0" applyNumberFormat="1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49" fontId="4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5" borderId="2" xfId="0" applyNumberFormat="1" applyFont="1" applyFill="1" applyBorder="1" applyAlignment="1">
      <alignment horizontal="center" vertical="center" wrapText="1" readingOrder="1"/>
    </xf>
    <xf numFmtId="49" fontId="4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5" borderId="2" xfId="0" applyNumberFormat="1" applyFont="1" applyFill="1" applyBorder="1" applyAlignment="1" applyProtection="1">
      <alignment horizontal="center" vertical="center" wrapText="1" readingOrder="1"/>
    </xf>
    <xf numFmtId="0" fontId="5" fillId="5" borderId="2" xfId="0" applyFont="1" applyFill="1" applyBorder="1" applyAlignment="1">
      <alignment horizontal="center" vertical="center" wrapText="1" readingOrder="1"/>
    </xf>
    <xf numFmtId="3" fontId="5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readingOrder="1"/>
    </xf>
    <xf numFmtId="3" fontId="4" fillId="5" borderId="2" xfId="0" applyNumberFormat="1" applyFont="1" applyFill="1" applyBorder="1" applyAlignment="1">
      <alignment horizontal="center" vertical="center" wrapText="1" readingOrder="1"/>
    </xf>
    <xf numFmtId="3" fontId="4" fillId="10" borderId="2" xfId="0" applyNumberFormat="1" applyFont="1" applyFill="1" applyBorder="1" applyAlignment="1">
      <alignment horizontal="center" vertical="center" wrapText="1" readingOrder="1"/>
    </xf>
    <xf numFmtId="2" fontId="5" fillId="2" borderId="2" xfId="0" applyNumberFormat="1" applyFont="1" applyFill="1" applyBorder="1" applyAlignment="1">
      <alignment horizontal="center" vertical="center" wrapText="1" readingOrder="1"/>
    </xf>
    <xf numFmtId="3" fontId="4" fillId="2" borderId="2" xfId="0" applyNumberFormat="1" applyFont="1" applyFill="1" applyBorder="1" applyAlignment="1">
      <alignment horizontal="center" vertical="center" wrapText="1" readingOrder="1"/>
    </xf>
    <xf numFmtId="3" fontId="5" fillId="2" borderId="2" xfId="0" applyNumberFormat="1" applyFont="1" applyFill="1" applyBorder="1" applyAlignment="1">
      <alignment horizontal="center" vertical="center" wrapText="1" readingOrder="1"/>
    </xf>
    <xf numFmtId="0" fontId="4" fillId="8" borderId="2" xfId="0" applyFont="1" applyFill="1" applyBorder="1" applyAlignment="1" applyProtection="1">
      <alignment horizontal="center" vertical="center" wrapText="1" readingOrder="1"/>
      <protection locked="0"/>
    </xf>
    <xf numFmtId="49" fontId="5" fillId="10" borderId="2" xfId="0" applyNumberFormat="1" applyFont="1" applyFill="1" applyBorder="1" applyAlignment="1">
      <alignment horizontal="center" vertical="center" wrapText="1" readingOrder="1"/>
    </xf>
    <xf numFmtId="0" fontId="4" fillId="12" borderId="2" xfId="0" applyFont="1" applyFill="1" applyBorder="1" applyAlignment="1">
      <alignment horizontal="center" vertical="center" wrapText="1" readingOrder="1"/>
    </xf>
    <xf numFmtId="0" fontId="4" fillId="13" borderId="0" xfId="0" applyFont="1" applyFill="1" applyBorder="1" applyAlignment="1">
      <alignment horizontal="center" vertical="center" wrapText="1" readingOrder="1"/>
    </xf>
    <xf numFmtId="0" fontId="4" fillId="2" borderId="0" xfId="0" applyFont="1" applyFill="1" applyBorder="1" applyAlignment="1">
      <alignment horizontal="center" vertical="center" wrapText="1" readingOrder="1"/>
    </xf>
    <xf numFmtId="0" fontId="4" fillId="6" borderId="2" xfId="0" applyFont="1" applyFill="1" applyBorder="1" applyAlignment="1">
      <alignment horizontal="center" vertical="center" wrapText="1" readingOrder="1"/>
    </xf>
    <xf numFmtId="0" fontId="4" fillId="4" borderId="0" xfId="0" applyFont="1" applyFill="1" applyBorder="1" applyAlignment="1">
      <alignment horizontal="left" vertical="center" wrapText="1" readingOrder="1"/>
    </xf>
    <xf numFmtId="0" fontId="4" fillId="4" borderId="2" xfId="0" applyFont="1" applyFill="1" applyBorder="1" applyAlignment="1">
      <alignment horizontal="left" vertical="center" wrapText="1" readingOrder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4" fontId="4" fillId="4" borderId="2" xfId="0" applyNumberFormat="1" applyFont="1" applyFill="1" applyBorder="1" applyAlignment="1" applyProtection="1">
      <alignment horizontal="center" vertical="top" wrapText="1"/>
    </xf>
    <xf numFmtId="4" fontId="4" fillId="5" borderId="3" xfId="0" applyNumberFormat="1" applyFont="1" applyFill="1" applyBorder="1" applyAlignment="1">
      <alignment vertical="center" wrapText="1"/>
    </xf>
    <xf numFmtId="4" fontId="4" fillId="5" borderId="3" xfId="0" applyNumberFormat="1" applyFont="1" applyFill="1" applyBorder="1" applyAlignment="1" applyProtection="1">
      <alignment vertical="top" wrapText="1"/>
    </xf>
    <xf numFmtId="2" fontId="5" fillId="4" borderId="3" xfId="0" applyNumberFormat="1" applyFont="1" applyFill="1" applyBorder="1" applyAlignment="1">
      <alignment vertical="top" wrapText="1"/>
    </xf>
    <xf numFmtId="2" fontId="4" fillId="6" borderId="3" xfId="0" applyNumberFormat="1" applyFont="1" applyFill="1" applyBorder="1" applyAlignment="1">
      <alignment vertical="center" wrapText="1"/>
    </xf>
    <xf numFmtId="2" fontId="4" fillId="6" borderId="3" xfId="0" applyNumberFormat="1" applyFont="1" applyFill="1" applyBorder="1" applyAlignment="1" applyProtection="1">
      <alignment vertical="center" wrapText="1"/>
    </xf>
    <xf numFmtId="2" fontId="5" fillId="4" borderId="3" xfId="0" applyNumberFormat="1" applyFont="1" applyFill="1" applyBorder="1" applyAlignment="1" applyProtection="1">
      <alignment vertical="top" wrapText="1"/>
    </xf>
    <xf numFmtId="2" fontId="4" fillId="5" borderId="3" xfId="0" applyNumberFormat="1" applyFont="1" applyFill="1" applyBorder="1" applyAlignment="1">
      <alignment vertical="center" wrapText="1"/>
    </xf>
    <xf numFmtId="2" fontId="4" fillId="5" borderId="2" xfId="0" applyNumberFormat="1" applyFont="1" applyFill="1" applyBorder="1" applyAlignment="1">
      <alignment vertical="center" wrapText="1"/>
    </xf>
    <xf numFmtId="2" fontId="5" fillId="6" borderId="3" xfId="0" applyNumberFormat="1" applyFont="1" applyFill="1" applyBorder="1" applyAlignment="1">
      <alignment vertical="center" wrapText="1"/>
    </xf>
    <xf numFmtId="2" fontId="4" fillId="4" borderId="3" xfId="0" applyNumberFormat="1" applyFont="1" applyFill="1" applyBorder="1" applyAlignment="1">
      <alignment vertical="top" wrapText="1"/>
    </xf>
    <xf numFmtId="2" fontId="5" fillId="4" borderId="3" xfId="0" applyNumberFormat="1" applyFont="1" applyFill="1" applyBorder="1" applyAlignment="1">
      <alignment vertical="center" wrapText="1"/>
    </xf>
    <xf numFmtId="2" fontId="4" fillId="4" borderId="3" xfId="0" applyNumberFormat="1" applyFont="1" applyFill="1" applyBorder="1" applyAlignment="1">
      <alignment vertical="center" wrapText="1"/>
    </xf>
    <xf numFmtId="2" fontId="4" fillId="14" borderId="3" xfId="0" applyNumberFormat="1" applyFont="1" applyFill="1" applyBorder="1" applyAlignment="1">
      <alignment vertical="top" wrapText="1"/>
    </xf>
    <xf numFmtId="0" fontId="0" fillId="2" borderId="0" xfId="0" applyFont="1" applyFill="1"/>
    <xf numFmtId="0" fontId="4" fillId="4" borderId="2" xfId="0" applyFont="1" applyFill="1" applyBorder="1" applyAlignment="1">
      <alignment horizontal="center" vertical="top" wrapText="1"/>
    </xf>
    <xf numFmtId="2" fontId="4" fillId="8" borderId="3" xfId="0" applyNumberFormat="1" applyFont="1" applyFill="1" applyBorder="1" applyAlignment="1">
      <alignment vertical="top" wrapText="1"/>
    </xf>
    <xf numFmtId="2" fontId="4" fillId="9" borderId="3" xfId="0" applyNumberFormat="1" applyFont="1" applyFill="1" applyBorder="1" applyAlignment="1">
      <alignment vertical="top" wrapText="1"/>
    </xf>
    <xf numFmtId="2" fontId="4" fillId="5" borderId="3" xfId="0" applyNumberFormat="1" applyFont="1" applyFill="1" applyBorder="1" applyAlignment="1">
      <alignment vertical="top" wrapText="1"/>
    </xf>
    <xf numFmtId="2" fontId="4" fillId="10" borderId="3" xfId="0" applyNumberFormat="1" applyFont="1" applyFill="1" applyBorder="1" applyAlignment="1">
      <alignment vertical="top" wrapText="1"/>
    </xf>
    <xf numFmtId="2" fontId="4" fillId="4" borderId="3" xfId="0" applyNumberFormat="1" applyFont="1" applyFill="1" applyBorder="1" applyAlignment="1" applyProtection="1">
      <alignment vertical="top" wrapText="1"/>
    </xf>
    <xf numFmtId="2" fontId="4" fillId="10" borderId="3" xfId="0" applyNumberFormat="1" applyFont="1" applyFill="1" applyBorder="1" applyAlignment="1" applyProtection="1">
      <alignment vertical="top" wrapText="1"/>
    </xf>
    <xf numFmtId="2" fontId="5" fillId="10" borderId="3" xfId="0" applyNumberFormat="1" applyFont="1" applyFill="1" applyBorder="1" applyAlignment="1" applyProtection="1">
      <alignment vertical="top" wrapText="1"/>
    </xf>
    <xf numFmtId="2" fontId="4" fillId="3" borderId="3" xfId="0" applyNumberFormat="1" applyFont="1" applyFill="1" applyBorder="1" applyAlignment="1" applyProtection="1">
      <alignment vertical="top" wrapText="1"/>
    </xf>
    <xf numFmtId="2" fontId="5" fillId="8" borderId="3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 applyProtection="1">
      <alignment vertical="top" wrapText="1"/>
    </xf>
    <xf numFmtId="2" fontId="4" fillId="0" borderId="3" xfId="0" applyNumberFormat="1" applyFont="1" applyFill="1" applyBorder="1" applyAlignment="1">
      <alignment vertical="top" wrapText="1"/>
    </xf>
    <xf numFmtId="2" fontId="4" fillId="10" borderId="3" xfId="0" applyNumberFormat="1" applyFont="1" applyFill="1" applyBorder="1" applyAlignment="1" applyProtection="1">
      <alignment vertical="top" wrapText="1"/>
      <protection locked="0"/>
    </xf>
    <xf numFmtId="2" fontId="4" fillId="5" borderId="3" xfId="0" applyNumberFormat="1" applyFont="1" applyFill="1" applyBorder="1" applyAlignment="1" applyProtection="1">
      <alignment vertical="top" wrapText="1"/>
    </xf>
    <xf numFmtId="2" fontId="4" fillId="8" borderId="3" xfId="0" applyNumberFormat="1" applyFont="1" applyFill="1" applyBorder="1" applyAlignment="1" applyProtection="1">
      <alignment vertical="top" wrapText="1"/>
    </xf>
    <xf numFmtId="2" fontId="4" fillId="4" borderId="2" xfId="0" applyNumberFormat="1" applyFont="1" applyFill="1" applyBorder="1" applyAlignment="1">
      <alignment vertical="top" wrapText="1"/>
    </xf>
    <xf numFmtId="4" fontId="4" fillId="12" borderId="3" xfId="0" applyNumberFormat="1" applyFont="1" applyFill="1" applyBorder="1" applyAlignment="1">
      <alignment vertical="top" wrapText="1"/>
    </xf>
    <xf numFmtId="4" fontId="4" fillId="13" borderId="0" xfId="0" applyNumberFormat="1" applyFont="1" applyFill="1" applyBorder="1" applyAlignment="1">
      <alignment vertical="top" wrapText="1"/>
    </xf>
    <xf numFmtId="4" fontId="4" fillId="2" borderId="0" xfId="0" applyNumberFormat="1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vertical="top" wrapText="1"/>
    </xf>
    <xf numFmtId="4" fontId="4" fillId="6" borderId="2" xfId="0" applyNumberFormat="1" applyFont="1" applyFill="1" applyBorder="1" applyAlignment="1">
      <alignment vertical="top" wrapText="1"/>
    </xf>
    <xf numFmtId="4" fontId="4" fillId="4" borderId="0" xfId="0" applyNumberFormat="1" applyFont="1" applyFill="1" applyBorder="1" applyAlignment="1">
      <alignment vertical="top" wrapText="1"/>
    </xf>
    <xf numFmtId="4" fontId="4" fillId="4" borderId="2" xfId="0" applyNumberFormat="1" applyFont="1" applyFill="1" applyBorder="1" applyAlignment="1">
      <alignment horizontal="center" vertical="top" wrapText="1"/>
    </xf>
    <xf numFmtId="4" fontId="5" fillId="4" borderId="2" xfId="0" applyNumberFormat="1" applyFont="1" applyFill="1" applyBorder="1" applyAlignment="1" applyProtection="1">
      <alignment vertical="top" wrapText="1"/>
    </xf>
    <xf numFmtId="4" fontId="5" fillId="4" borderId="2" xfId="0" applyNumberFormat="1" applyFont="1" applyFill="1" applyBorder="1" applyAlignment="1" applyProtection="1">
      <alignment vertical="top" wrapText="1"/>
      <protection locked="0"/>
    </xf>
    <xf numFmtId="4" fontId="4" fillId="4" borderId="2" xfId="0" applyNumberFormat="1" applyFont="1" applyFill="1" applyBorder="1" applyAlignment="1">
      <alignment vertical="top" wrapText="1"/>
    </xf>
    <xf numFmtId="4" fontId="0" fillId="2" borderId="0" xfId="0" applyNumberFormat="1" applyFont="1" applyFill="1"/>
    <xf numFmtId="4" fontId="4" fillId="10" borderId="2" xfId="0" applyNumberFormat="1" applyFont="1" applyFill="1" applyBorder="1" applyAlignment="1">
      <alignment horizontal="center" vertical="top" wrapText="1"/>
    </xf>
    <xf numFmtId="4" fontId="4" fillId="10" borderId="2" xfId="0" applyNumberFormat="1" applyFont="1" applyFill="1" applyBorder="1" applyAlignment="1">
      <alignment vertical="top" wrapText="1"/>
    </xf>
    <xf numFmtId="0" fontId="0" fillId="2" borderId="0" xfId="0" applyFont="1" applyFill="1" applyProtection="1">
      <protection locked="0"/>
    </xf>
    <xf numFmtId="4" fontId="5" fillId="4" borderId="3" xfId="0" applyNumberFormat="1" applyFont="1" applyFill="1" applyBorder="1" applyAlignment="1" applyProtection="1">
      <alignment vertical="top" wrapText="1"/>
      <protection locked="0"/>
    </xf>
    <xf numFmtId="2" fontId="5" fillId="4" borderId="3" xfId="0" applyNumberFormat="1" applyFont="1" applyFill="1" applyBorder="1" applyAlignment="1" applyProtection="1">
      <alignment vertical="top" wrapText="1"/>
      <protection locked="0"/>
    </xf>
    <xf numFmtId="2" fontId="4" fillId="6" borderId="2" xfId="0" applyNumberFormat="1" applyFont="1" applyFill="1" applyBorder="1" applyAlignment="1">
      <alignment vertical="center" wrapText="1"/>
    </xf>
    <xf numFmtId="2" fontId="4" fillId="4" borderId="3" xfId="0" applyNumberFormat="1" applyFont="1" applyFill="1" applyBorder="1" applyAlignment="1" applyProtection="1">
      <alignment vertical="center" wrapText="1"/>
      <protection locked="0"/>
    </xf>
    <xf numFmtId="2" fontId="4" fillId="6" borderId="3" xfId="0" applyNumberFormat="1" applyFont="1" applyFill="1" applyBorder="1" applyAlignment="1" applyProtection="1">
      <alignment vertical="center" wrapText="1"/>
      <protection locked="0"/>
    </xf>
    <xf numFmtId="4" fontId="5" fillId="4" borderId="3" xfId="0" applyNumberFormat="1" applyFont="1" applyFill="1" applyBorder="1" applyAlignment="1" applyProtection="1">
      <alignment vertical="center" wrapText="1"/>
      <protection locked="0"/>
    </xf>
    <xf numFmtId="4" fontId="5" fillId="4" borderId="4" xfId="0" applyNumberFormat="1" applyFont="1" applyFill="1" applyBorder="1" applyAlignment="1" applyProtection="1">
      <alignment vertical="top" wrapText="1"/>
      <protection locked="0"/>
    </xf>
    <xf numFmtId="2" fontId="5" fillId="4" borderId="3" xfId="0" applyNumberFormat="1" applyFont="1" applyFill="1" applyBorder="1" applyAlignment="1" applyProtection="1">
      <alignment vertical="center" wrapText="1"/>
      <protection locked="0"/>
    </xf>
    <xf numFmtId="2" fontId="4" fillId="4" borderId="3" xfId="0" applyNumberFormat="1" applyFont="1" applyFill="1" applyBorder="1" applyAlignment="1" applyProtection="1">
      <alignment vertical="top" wrapText="1"/>
      <protection locked="0"/>
    </xf>
    <xf numFmtId="2" fontId="4" fillId="8" borderId="3" xfId="0" applyNumberFormat="1" applyFont="1" applyFill="1" applyBorder="1" applyAlignment="1" applyProtection="1">
      <alignment vertical="top" wrapText="1"/>
      <protection locked="0"/>
    </xf>
    <xf numFmtId="2" fontId="5" fillId="10" borderId="3" xfId="0" applyNumberFormat="1" applyFont="1" applyFill="1" applyBorder="1" applyAlignment="1" applyProtection="1">
      <alignment vertical="top" wrapText="1"/>
      <protection locked="0"/>
    </xf>
    <xf numFmtId="2" fontId="5" fillId="10" borderId="3" xfId="0" applyNumberFormat="1" applyFont="1" applyFill="1" applyBorder="1" applyAlignment="1">
      <alignment vertical="top" wrapText="1"/>
    </xf>
    <xf numFmtId="2" fontId="4" fillId="5" borderId="3" xfId="0" applyNumberFormat="1" applyFont="1" applyFill="1" applyBorder="1" applyAlignment="1" applyProtection="1">
      <alignment vertical="top" wrapText="1"/>
      <protection locked="0"/>
    </xf>
    <xf numFmtId="2" fontId="5" fillId="8" borderId="3" xfId="0" applyNumberFormat="1" applyFont="1" applyFill="1" applyBorder="1" applyAlignment="1" applyProtection="1">
      <alignment vertical="top" wrapText="1"/>
      <protection locked="0"/>
    </xf>
    <xf numFmtId="2" fontId="4" fillId="14" borderId="3" xfId="0" applyNumberFormat="1" applyFont="1" applyFill="1" applyBorder="1" applyAlignment="1" applyProtection="1">
      <alignment vertical="top" wrapText="1"/>
      <protection locked="0"/>
    </xf>
    <xf numFmtId="2" fontId="5" fillId="0" borderId="3" xfId="0" applyNumberFormat="1" applyFont="1" applyFill="1" applyBorder="1" applyAlignment="1" applyProtection="1">
      <alignment vertical="top" wrapText="1"/>
      <protection locked="0"/>
    </xf>
    <xf numFmtId="2" fontId="5" fillId="0" borderId="3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 applyProtection="1">
      <alignment vertical="top" wrapText="1"/>
      <protection locked="0"/>
    </xf>
    <xf numFmtId="4" fontId="5" fillId="4" borderId="0" xfId="0" applyNumberFormat="1" applyFont="1" applyFill="1" applyBorder="1" applyAlignment="1" applyProtection="1">
      <alignment vertical="top" wrapText="1"/>
      <protection locked="0"/>
    </xf>
    <xf numFmtId="4" fontId="4" fillId="4" borderId="2" xfId="0" applyNumberFormat="1" applyFont="1" applyFill="1" applyBorder="1" applyAlignment="1" applyProtection="1">
      <alignment horizontal="center" vertical="top" wrapText="1"/>
      <protection locked="0"/>
    </xf>
    <xf numFmtId="4" fontId="5" fillId="4" borderId="3" xfId="0" applyNumberFormat="1" applyFont="1" applyFill="1" applyBorder="1" applyAlignment="1">
      <alignment vertical="top" wrapText="1"/>
    </xf>
    <xf numFmtId="4" fontId="5" fillId="10" borderId="3" xfId="0" applyNumberFormat="1" applyFont="1" applyFill="1" applyBorder="1" applyAlignment="1">
      <alignment vertical="top" wrapText="1"/>
    </xf>
    <xf numFmtId="4" fontId="5" fillId="4" borderId="10" xfId="0" applyNumberFormat="1" applyFont="1" applyFill="1" applyBorder="1" applyAlignment="1" applyProtection="1">
      <alignment vertical="top" wrapText="1"/>
      <protection locked="0"/>
    </xf>
    <xf numFmtId="2" fontId="5" fillId="4" borderId="2" xfId="0" applyNumberFormat="1" applyFont="1" applyFill="1" applyBorder="1" applyAlignment="1" applyProtection="1">
      <alignment vertical="top"/>
      <protection locked="0"/>
    </xf>
    <xf numFmtId="4" fontId="5" fillId="0" borderId="3" xfId="0" applyNumberFormat="1" applyFont="1" applyFill="1" applyBorder="1" applyAlignment="1" applyProtection="1">
      <alignment vertical="top" wrapText="1"/>
      <protection locked="0"/>
    </xf>
    <xf numFmtId="4" fontId="5" fillId="4" borderId="3" xfId="0" applyNumberFormat="1" applyFont="1" applyFill="1" applyBorder="1" applyAlignment="1" applyProtection="1">
      <alignment vertical="top" wrapText="1"/>
    </xf>
    <xf numFmtId="4" fontId="5" fillId="4" borderId="8" xfId="0" applyNumberFormat="1" applyFont="1" applyFill="1" applyBorder="1" applyAlignment="1" applyProtection="1">
      <alignment vertical="top" wrapText="1"/>
      <protection locked="0"/>
    </xf>
    <xf numFmtId="4" fontId="4" fillId="4" borderId="3" xfId="0" applyNumberFormat="1" applyFont="1" applyFill="1" applyBorder="1" applyAlignment="1" applyProtection="1">
      <alignment vertical="top" wrapText="1"/>
      <protection locked="0"/>
    </xf>
    <xf numFmtId="4" fontId="4" fillId="0" borderId="3" xfId="0" applyNumberFormat="1" applyFont="1" applyFill="1" applyBorder="1" applyAlignment="1" applyProtection="1">
      <alignment vertical="top" wrapText="1"/>
      <protection locked="0"/>
    </xf>
    <xf numFmtId="4" fontId="4" fillId="8" borderId="3" xfId="0" applyNumberFormat="1" applyFont="1" applyFill="1" applyBorder="1" applyAlignment="1" applyProtection="1">
      <alignment vertical="top" wrapText="1"/>
      <protection locked="0"/>
    </xf>
    <xf numFmtId="4" fontId="4" fillId="5" borderId="3" xfId="0" applyNumberFormat="1" applyFont="1" applyFill="1" applyBorder="1" applyAlignment="1" applyProtection="1">
      <alignment vertical="top" wrapText="1"/>
      <protection locked="0"/>
    </xf>
    <xf numFmtId="4" fontId="4" fillId="6" borderId="3" xfId="0" applyNumberFormat="1" applyFont="1" applyFill="1" applyBorder="1" applyAlignment="1">
      <alignment vertical="top" wrapText="1"/>
    </xf>
    <xf numFmtId="4" fontId="4" fillId="4" borderId="3" xfId="0" applyNumberFormat="1" applyFont="1" applyFill="1" applyBorder="1" applyAlignment="1">
      <alignment vertical="top" wrapText="1"/>
    </xf>
    <xf numFmtId="4" fontId="4" fillId="2" borderId="3" xfId="0" applyNumberFormat="1" applyFont="1" applyFill="1" applyBorder="1" applyAlignment="1">
      <alignment vertical="top" wrapText="1"/>
    </xf>
    <xf numFmtId="4" fontId="0" fillId="4" borderId="0" xfId="0" applyNumberFormat="1" applyFont="1" applyFill="1"/>
    <xf numFmtId="4" fontId="11" fillId="4" borderId="2" xfId="0" applyNumberFormat="1" applyFont="1" applyFill="1" applyBorder="1" applyAlignment="1">
      <alignment horizontal="center"/>
    </xf>
    <xf numFmtId="4" fontId="0" fillId="4" borderId="2" xfId="0" applyNumberFormat="1" applyFont="1" applyFill="1" applyBorder="1"/>
    <xf numFmtId="4" fontId="0" fillId="4" borderId="0" xfId="0" applyNumberFormat="1" applyFont="1" applyFill="1" applyBorder="1"/>
    <xf numFmtId="49" fontId="12" fillId="2" borderId="11" xfId="2" applyFont="1" applyFill="1" applyProtection="1">
      <alignment horizontal="right"/>
      <protection locked="0"/>
    </xf>
    <xf numFmtId="0" fontId="3" fillId="2" borderId="11" xfId="3" applyFont="1" applyFill="1" applyProtection="1">
      <alignment horizontal="right"/>
      <protection locked="0"/>
    </xf>
    <xf numFmtId="0" fontId="3" fillId="2" borderId="11" xfId="3" applyFont="1" applyFill="1" applyProtection="1">
      <alignment horizontal="right"/>
    </xf>
    <xf numFmtId="4" fontId="4" fillId="2" borderId="2" xfId="0" applyNumberFormat="1" applyFont="1" applyFill="1" applyBorder="1" applyAlignment="1" applyProtection="1">
      <alignment vertical="top" wrapText="1"/>
      <protection locked="0"/>
    </xf>
    <xf numFmtId="4" fontId="0" fillId="4" borderId="2" xfId="0" applyNumberFormat="1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Alignment="1" applyProtection="1">
      <alignment horizontal="left"/>
      <protection locked="0"/>
    </xf>
    <xf numFmtId="49" fontId="13" fillId="2" borderId="12" xfId="4" applyFont="1" applyFill="1" applyBorder="1" applyProtection="1">
      <alignment horizontal="center"/>
      <protection locked="0"/>
    </xf>
    <xf numFmtId="165" fontId="3" fillId="2" borderId="13" xfId="5" applyNumberFormat="1" applyFill="1" applyBorder="1" applyProtection="1">
      <alignment horizontal="center"/>
      <protection locked="0"/>
    </xf>
    <xf numFmtId="0" fontId="3" fillId="2" borderId="14" xfId="6" applyFill="1" applyBorder="1" applyProtection="1">
      <alignment horizontal="center"/>
      <protection locked="0"/>
    </xf>
    <xf numFmtId="49" fontId="3" fillId="2" borderId="15" xfId="7" applyFill="1" applyBorder="1" applyProtection="1">
      <alignment horizontal="center"/>
      <protection locked="0"/>
    </xf>
    <xf numFmtId="49" fontId="3" fillId="2" borderId="13" xfId="8" applyFont="1" applyFill="1" applyBorder="1" applyProtection="1">
      <alignment horizontal="center"/>
      <protection locked="0"/>
    </xf>
    <xf numFmtId="0" fontId="3" fillId="2" borderId="13" xfId="9" applyFill="1" applyBorder="1" applyProtection="1">
      <alignment horizontal="center"/>
      <protection locked="0"/>
    </xf>
    <xf numFmtId="49" fontId="3" fillId="2" borderId="16" xfId="10" applyFont="1" applyFill="1" applyBorder="1" applyProtection="1">
      <alignment horizontal="center"/>
      <protection locked="0"/>
    </xf>
    <xf numFmtId="49" fontId="3" fillId="2" borderId="0" xfId="10" applyFill="1" applyBorder="1" applyProtection="1">
      <alignment horizontal="center"/>
    </xf>
    <xf numFmtId="2" fontId="5" fillId="15" borderId="3" xfId="0" applyNumberFormat="1" applyFont="1" applyFill="1" applyBorder="1" applyAlignment="1" applyProtection="1">
      <alignment vertical="top" wrapText="1"/>
      <protection locked="0"/>
    </xf>
    <xf numFmtId="2" fontId="4" fillId="10" borderId="4" xfId="0" applyNumberFormat="1" applyFont="1" applyFill="1" applyBorder="1" applyAlignment="1" applyProtection="1">
      <alignment vertical="top" wrapText="1"/>
    </xf>
    <xf numFmtId="2" fontId="5" fillId="4" borderId="4" xfId="0" applyNumberFormat="1" applyFont="1" applyFill="1" applyBorder="1" applyAlignment="1" applyProtection="1">
      <alignment vertical="top" wrapText="1"/>
      <protection locked="0"/>
    </xf>
    <xf numFmtId="4" fontId="4" fillId="6" borderId="2" xfId="0" applyNumberFormat="1" applyFont="1" applyFill="1" applyBorder="1" applyAlignment="1" applyProtection="1">
      <alignment vertical="top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</xf>
    <xf numFmtId="4" fontId="4" fillId="4" borderId="18" xfId="0" applyNumberFormat="1" applyFont="1" applyFill="1" applyBorder="1" applyAlignment="1" applyProtection="1">
      <alignment horizontal="center" vertical="center" wrapText="1"/>
    </xf>
    <xf numFmtId="4" fontId="4" fillId="4" borderId="9" xfId="0" applyNumberFormat="1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 applyProtection="1">
      <alignment horizontal="center" vertical="top" wrapText="1"/>
    </xf>
    <xf numFmtId="0" fontId="4" fillId="4" borderId="9" xfId="0" applyFont="1" applyFill="1" applyBorder="1" applyAlignment="1" applyProtection="1">
      <alignment horizontal="center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10" borderId="17" xfId="0" applyFont="1" applyFill="1" applyBorder="1" applyAlignment="1">
      <alignment horizontal="center" vertical="top" wrapText="1"/>
    </xf>
    <xf numFmtId="0" fontId="4" fillId="10" borderId="9" xfId="0" applyFont="1" applyFill="1" applyBorder="1" applyAlignment="1">
      <alignment horizontal="center" vertical="top" wrapText="1"/>
    </xf>
  </cellXfs>
  <cellStyles count="11">
    <cellStyle name="xl24" xfId="1"/>
    <cellStyle name="xl53" xfId="2"/>
    <cellStyle name="xl54" xfId="3"/>
    <cellStyle name="xl58" xfId="4"/>
    <cellStyle name="xl59" xfId="5"/>
    <cellStyle name="xl60" xfId="6"/>
    <cellStyle name="xl61" xfId="7"/>
    <cellStyle name="xl62" xfId="8"/>
    <cellStyle name="xl63" xfId="9"/>
    <cellStyle name="xl64" xfId="10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17"/>
  <sheetViews>
    <sheetView tabSelected="1" workbookViewId="0">
      <selection activeCell="N704" sqref="N703:N704"/>
    </sheetView>
  </sheetViews>
  <sheetFormatPr defaultRowHeight="15" x14ac:dyDescent="0.25"/>
  <cols>
    <col min="2" max="2" width="21.42578125" customWidth="1"/>
    <col min="3" max="3" width="19.7109375" customWidth="1"/>
    <col min="4" max="4" width="13.5703125" customWidth="1"/>
    <col min="6" max="6" width="11.42578125" customWidth="1"/>
    <col min="7" max="7" width="12.5703125" customWidth="1"/>
    <col min="8" max="8" width="14.85546875" customWidth="1"/>
    <col min="10" max="10" width="10.7109375" customWidth="1"/>
    <col min="11" max="11" width="16.7109375" customWidth="1"/>
  </cols>
  <sheetData>
    <row r="1" spans="1:11" ht="17.2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/>
      <c r="B2" s="7"/>
      <c r="C2" s="70"/>
      <c r="D2" s="2"/>
      <c r="E2" s="2"/>
      <c r="F2" s="2"/>
      <c r="G2" s="2"/>
      <c r="H2" s="2"/>
      <c r="I2" s="220" t="s">
        <v>1</v>
      </c>
      <c r="J2" s="227" t="s">
        <v>875</v>
      </c>
      <c r="K2" s="227"/>
    </row>
    <row r="3" spans="1:11" x14ac:dyDescent="0.25">
      <c r="A3" s="2"/>
      <c r="B3" s="8"/>
      <c r="C3" s="70"/>
      <c r="D3" s="2"/>
      <c r="E3" s="2"/>
      <c r="F3" s="2"/>
      <c r="G3" s="2"/>
      <c r="H3" s="2"/>
      <c r="I3" s="221" t="s">
        <v>2</v>
      </c>
      <c r="J3" s="228">
        <v>45748</v>
      </c>
      <c r="K3" s="228"/>
    </row>
    <row r="4" spans="1:11" x14ac:dyDescent="0.25">
      <c r="A4" s="2"/>
      <c r="B4" s="8" t="s">
        <v>3</v>
      </c>
      <c r="C4" s="70"/>
      <c r="D4" s="2"/>
      <c r="E4" s="2"/>
      <c r="F4" s="2"/>
      <c r="G4" s="2"/>
      <c r="H4" s="2"/>
      <c r="I4" s="221"/>
      <c r="J4" s="229"/>
      <c r="K4" s="229"/>
    </row>
    <row r="5" spans="1:11" x14ac:dyDescent="0.25">
      <c r="A5" s="2"/>
      <c r="B5" s="8" t="s">
        <v>4</v>
      </c>
      <c r="C5" s="70"/>
      <c r="D5" s="2"/>
      <c r="E5" s="2"/>
      <c r="F5" s="2"/>
      <c r="G5" s="2"/>
      <c r="H5" s="2"/>
      <c r="I5" s="221" t="s">
        <v>5</v>
      </c>
      <c r="J5" s="230"/>
      <c r="K5" s="230"/>
    </row>
    <row r="6" spans="1:11" x14ac:dyDescent="0.25">
      <c r="A6" s="2"/>
      <c r="B6" s="8" t="s">
        <v>6</v>
      </c>
      <c r="C6" s="70"/>
      <c r="D6" s="2"/>
      <c r="E6" s="2"/>
      <c r="F6" s="2"/>
      <c r="G6" s="2"/>
      <c r="H6" s="2"/>
      <c r="I6" s="221" t="s">
        <v>7</v>
      </c>
      <c r="J6" s="231" t="s">
        <v>876</v>
      </c>
      <c r="K6" s="231"/>
    </row>
    <row r="7" spans="1:11" x14ac:dyDescent="0.25">
      <c r="A7" s="2"/>
      <c r="B7" s="7"/>
      <c r="C7" s="70"/>
      <c r="D7" s="2"/>
      <c r="E7" s="2"/>
      <c r="F7" s="2"/>
      <c r="G7" s="2"/>
      <c r="H7" s="2"/>
      <c r="I7" s="221"/>
      <c r="J7" s="232"/>
      <c r="K7" s="232"/>
    </row>
    <row r="8" spans="1:11" ht="15.75" thickBot="1" x14ac:dyDescent="0.3">
      <c r="A8" s="2"/>
      <c r="B8" s="7"/>
      <c r="C8" s="70"/>
      <c r="D8" s="2"/>
      <c r="E8" s="2"/>
      <c r="F8" s="2"/>
      <c r="G8" s="2"/>
      <c r="H8" s="2"/>
      <c r="I8" s="221" t="s">
        <v>8</v>
      </c>
      <c r="J8" s="233" t="s">
        <v>877</v>
      </c>
      <c r="K8" s="233"/>
    </row>
    <row r="9" spans="1:11" x14ac:dyDescent="0.25">
      <c r="A9" s="3"/>
      <c r="B9" s="9"/>
      <c r="C9" s="71"/>
      <c r="D9" s="3"/>
      <c r="E9" s="3"/>
      <c r="F9" s="3"/>
      <c r="G9" s="3"/>
      <c r="H9" s="3"/>
      <c r="I9" s="222"/>
      <c r="J9" s="234"/>
      <c r="K9" s="234"/>
    </row>
    <row r="10" spans="1:11" ht="15" customHeight="1" x14ac:dyDescent="0.25">
      <c r="A10" s="3"/>
      <c r="B10" s="10" t="s">
        <v>9</v>
      </c>
      <c r="C10" s="72" t="s">
        <v>10</v>
      </c>
      <c r="D10" s="239" t="s">
        <v>11</v>
      </c>
      <c r="E10" s="240"/>
      <c r="F10" s="240"/>
      <c r="G10" s="241"/>
      <c r="H10" s="239" t="s">
        <v>12</v>
      </c>
      <c r="I10" s="240"/>
      <c r="J10" s="240"/>
      <c r="K10" s="241"/>
    </row>
    <row r="11" spans="1:11" ht="15" customHeight="1" x14ac:dyDescent="0.25">
      <c r="A11" s="3"/>
      <c r="B11" s="249" t="s">
        <v>13</v>
      </c>
      <c r="C11" s="250"/>
      <c r="D11" s="137" t="s">
        <v>14</v>
      </c>
      <c r="E11" s="137" t="s">
        <v>15</v>
      </c>
      <c r="F11" s="137" t="s">
        <v>16</v>
      </c>
      <c r="G11" s="137" t="s">
        <v>17</v>
      </c>
      <c r="H11" s="137" t="s">
        <v>14</v>
      </c>
      <c r="I11" s="137" t="s">
        <v>15</v>
      </c>
      <c r="J11" s="137" t="s">
        <v>16</v>
      </c>
      <c r="K11" s="137" t="s">
        <v>17</v>
      </c>
    </row>
    <row r="12" spans="1:11" ht="38.25" x14ac:dyDescent="0.25">
      <c r="A12" s="3"/>
      <c r="B12" s="11" t="s">
        <v>18</v>
      </c>
      <c r="C12" s="73" t="s">
        <v>19</v>
      </c>
      <c r="D12" s="138">
        <f>SUM(E12:G12)</f>
        <v>50909000</v>
      </c>
      <c r="E12" s="138">
        <f>SUM(E13,E40,E45,E49,E75,E78,E87,E96,E103,E109,E115)</f>
        <v>0</v>
      </c>
      <c r="F12" s="138">
        <f>SUM(F13,F40,F45,F49,F75,F78,F87,F96,F103,F109,F115)</f>
        <v>0</v>
      </c>
      <c r="G12" s="138">
        <f>SUM(G13,G40,G45,G49,G75,G78,G87,G96,G103,G109,G115)</f>
        <v>50909000</v>
      </c>
      <c r="H12" s="138">
        <f>SUM(I12:K12)</f>
        <v>9036619.9200000018</v>
      </c>
      <c r="I12" s="138">
        <f>SUM(I13,I40,I45,I49,I75,I78,I87,I96,I103,I109,I115)</f>
        <v>0</v>
      </c>
      <c r="J12" s="138">
        <f>SUM(J13,J40,J45,J49,J75,J78,J87,J96,J103,J109,J115)</f>
        <v>0</v>
      </c>
      <c r="K12" s="138">
        <f>SUM(K13,K40,K45,K49,K75,K78,K87,K96,K103,K109,K115)</f>
        <v>9036619.9200000018</v>
      </c>
    </row>
    <row r="13" spans="1:11" ht="25.5" x14ac:dyDescent="0.25">
      <c r="A13" s="3"/>
      <c r="B13" s="12" t="s">
        <v>20</v>
      </c>
      <c r="C13" s="74" t="s">
        <v>21</v>
      </c>
      <c r="D13" s="139">
        <f>SUM(D14,D19,D24,D28,D36,D32)</f>
        <v>21253000</v>
      </c>
      <c r="E13" s="139">
        <f>SUM(E14,E19,E24,E28,E32,E36)</f>
        <v>0</v>
      </c>
      <c r="F13" s="139">
        <f>SUM(F14,F19,F24,F28,F32,F36)</f>
        <v>0</v>
      </c>
      <c r="G13" s="139">
        <f>SUM(G14,G19,G24,G28,G32,G36)</f>
        <v>21253000</v>
      </c>
      <c r="H13" s="212">
        <f>SUM(H14,H19,H24,H28,H36,H32)</f>
        <v>3570646.37</v>
      </c>
      <c r="I13" s="139">
        <f>SUM(I14,I19,I24,I28,I36,I32)</f>
        <v>0</v>
      </c>
      <c r="J13" s="139">
        <f>SUM(J14,J19,J24,J28,J36,J32)</f>
        <v>0</v>
      </c>
      <c r="K13" s="139">
        <f>SUM(K14,K19,K24,K28,K36,K32)</f>
        <v>3570646.37</v>
      </c>
    </row>
    <row r="14" spans="1:11" ht="25.5" x14ac:dyDescent="0.25">
      <c r="A14" s="3"/>
      <c r="B14" s="12" t="s">
        <v>22</v>
      </c>
      <c r="C14" s="74" t="s">
        <v>23</v>
      </c>
      <c r="D14" s="138">
        <f t="shared" ref="D14:D48" si="0">SUM(E14:G14)</f>
        <v>21253000</v>
      </c>
      <c r="E14" s="138">
        <f>SUM(E15:E18)</f>
        <v>0</v>
      </c>
      <c r="F14" s="138">
        <f>SUM(F15:F18)</f>
        <v>0</v>
      </c>
      <c r="G14" s="138">
        <f>SUM(G15:G18)</f>
        <v>21253000</v>
      </c>
      <c r="H14" s="138">
        <f t="shared" ref="H14:H48" si="1">SUM(I14:K14)</f>
        <v>3533507.57</v>
      </c>
      <c r="I14" s="138">
        <f>SUM(I15:I18)</f>
        <v>0</v>
      </c>
      <c r="J14" s="138">
        <f>SUM(J15:J18)</f>
        <v>0</v>
      </c>
      <c r="K14" s="138">
        <f>SUM(K15:K18)</f>
        <v>3533507.57</v>
      </c>
    </row>
    <row r="15" spans="1:11" ht="25.5" x14ac:dyDescent="0.25">
      <c r="A15" s="3"/>
      <c r="B15" s="13"/>
      <c r="C15" s="75" t="s">
        <v>24</v>
      </c>
      <c r="D15" s="140">
        <f t="shared" si="0"/>
        <v>21253000</v>
      </c>
      <c r="E15" s="182"/>
      <c r="F15" s="183"/>
      <c r="G15" s="182">
        <v>21253000</v>
      </c>
      <c r="H15" s="140">
        <f t="shared" si="1"/>
        <v>3533507.57</v>
      </c>
      <c r="I15" s="183"/>
      <c r="J15" s="183"/>
      <c r="K15" s="183">
        <f>3200719.13-15192.02+351037.1-3056.64</f>
        <v>3533507.57</v>
      </c>
    </row>
    <row r="16" spans="1:11" ht="25.5" x14ac:dyDescent="0.25">
      <c r="A16" s="3"/>
      <c r="B16" s="13"/>
      <c r="C16" s="75" t="s">
        <v>25</v>
      </c>
      <c r="D16" s="140">
        <f t="shared" si="0"/>
        <v>0</v>
      </c>
      <c r="E16" s="183"/>
      <c r="F16" s="183"/>
      <c r="G16" s="182"/>
      <c r="H16" s="140">
        <f t="shared" si="1"/>
        <v>0</v>
      </c>
      <c r="I16" s="183"/>
      <c r="J16" s="183"/>
      <c r="K16" s="183">
        <v>0</v>
      </c>
    </row>
    <row r="17" spans="1:11" ht="25.5" x14ac:dyDescent="0.25">
      <c r="A17" s="3"/>
      <c r="B17" s="13"/>
      <c r="C17" s="75" t="s">
        <v>26</v>
      </c>
      <c r="D17" s="140">
        <f t="shared" si="0"/>
        <v>0</v>
      </c>
      <c r="E17" s="183"/>
      <c r="F17" s="183"/>
      <c r="G17" s="182"/>
      <c r="H17" s="140">
        <f t="shared" si="1"/>
        <v>0</v>
      </c>
      <c r="I17" s="183"/>
      <c r="J17" s="183"/>
      <c r="K17" s="183">
        <v>0</v>
      </c>
    </row>
    <row r="18" spans="1:11" ht="25.5" x14ac:dyDescent="0.25">
      <c r="A18" s="3"/>
      <c r="B18" s="13"/>
      <c r="C18" s="75" t="s">
        <v>27</v>
      </c>
      <c r="D18" s="140">
        <f t="shared" si="0"/>
        <v>0</v>
      </c>
      <c r="E18" s="183"/>
      <c r="F18" s="183"/>
      <c r="G18" s="182"/>
      <c r="H18" s="140">
        <f t="shared" si="1"/>
        <v>0</v>
      </c>
      <c r="I18" s="183"/>
      <c r="J18" s="183"/>
      <c r="K18" s="183">
        <v>0</v>
      </c>
    </row>
    <row r="19" spans="1:11" ht="25.5" x14ac:dyDescent="0.25">
      <c r="A19" s="3"/>
      <c r="B19" s="14" t="s">
        <v>22</v>
      </c>
      <c r="C19" s="76" t="s">
        <v>28</v>
      </c>
      <c r="D19" s="141">
        <f t="shared" si="0"/>
        <v>0</v>
      </c>
      <c r="E19" s="142">
        <f>SUM(E20:E23)</f>
        <v>0</v>
      </c>
      <c r="F19" s="142">
        <f>SUM(F20:F23)</f>
        <v>0</v>
      </c>
      <c r="G19" s="142">
        <f>SUM(G20:G23)</f>
        <v>0</v>
      </c>
      <c r="H19" s="142">
        <f t="shared" si="1"/>
        <v>-0.03</v>
      </c>
      <c r="I19" s="142">
        <f>SUM(I20:I23)</f>
        <v>0</v>
      </c>
      <c r="J19" s="142">
        <f>SUM(J20:J23)</f>
        <v>0</v>
      </c>
      <c r="K19" s="142">
        <f>SUM(K20:K23)</f>
        <v>-0.03</v>
      </c>
    </row>
    <row r="20" spans="1:11" ht="25.5" x14ac:dyDescent="0.25">
      <c r="A20" s="3"/>
      <c r="B20" s="13"/>
      <c r="C20" s="75" t="s">
        <v>29</v>
      </c>
      <c r="D20" s="140">
        <f t="shared" si="0"/>
        <v>0</v>
      </c>
      <c r="E20" s="143"/>
      <c r="F20" s="143"/>
      <c r="G20" s="182">
        <v>0</v>
      </c>
      <c r="H20" s="140">
        <f t="shared" si="1"/>
        <v>-0.03</v>
      </c>
      <c r="I20" s="183"/>
      <c r="J20" s="183"/>
      <c r="K20" s="183">
        <v>-0.03</v>
      </c>
    </row>
    <row r="21" spans="1:11" ht="25.5" x14ac:dyDescent="0.25">
      <c r="A21" s="3"/>
      <c r="B21" s="13"/>
      <c r="C21" s="75" t="s">
        <v>30</v>
      </c>
      <c r="D21" s="140">
        <f t="shared" si="0"/>
        <v>0</v>
      </c>
      <c r="E21" s="143"/>
      <c r="F21" s="143"/>
      <c r="G21" s="207"/>
      <c r="H21" s="140">
        <f t="shared" si="1"/>
        <v>0</v>
      </c>
      <c r="I21" s="183"/>
      <c r="J21" s="183"/>
      <c r="K21" s="183">
        <v>0</v>
      </c>
    </row>
    <row r="22" spans="1:11" ht="25.5" x14ac:dyDescent="0.25">
      <c r="A22" s="3"/>
      <c r="B22" s="13"/>
      <c r="C22" s="75" t="s">
        <v>31</v>
      </c>
      <c r="D22" s="140">
        <f t="shared" si="0"/>
        <v>0</v>
      </c>
      <c r="E22" s="143"/>
      <c r="F22" s="143"/>
      <c r="G22" s="207"/>
      <c r="H22" s="140">
        <f t="shared" si="1"/>
        <v>0</v>
      </c>
      <c r="I22" s="183"/>
      <c r="J22" s="183"/>
      <c r="K22" s="183">
        <v>0</v>
      </c>
    </row>
    <row r="23" spans="1:11" ht="25.5" x14ac:dyDescent="0.25">
      <c r="A23" s="3"/>
      <c r="B23" s="13"/>
      <c r="C23" s="75" t="s">
        <v>32</v>
      </c>
      <c r="D23" s="140">
        <f t="shared" si="0"/>
        <v>0</v>
      </c>
      <c r="E23" s="143"/>
      <c r="F23" s="143"/>
      <c r="G23" s="207"/>
      <c r="H23" s="140">
        <f t="shared" si="1"/>
        <v>0</v>
      </c>
      <c r="I23" s="183"/>
      <c r="J23" s="183"/>
      <c r="K23" s="183">
        <v>0</v>
      </c>
    </row>
    <row r="24" spans="1:11" ht="25.5" x14ac:dyDescent="0.25">
      <c r="A24" s="3"/>
      <c r="B24" s="14" t="s">
        <v>22</v>
      </c>
      <c r="C24" s="76" t="s">
        <v>33</v>
      </c>
      <c r="D24" s="141">
        <f t="shared" si="0"/>
        <v>0</v>
      </c>
      <c r="E24" s="141">
        <f>SUM(E25:E27)</f>
        <v>0</v>
      </c>
      <c r="F24" s="141">
        <f>SUM(F25:F27)</f>
        <v>0</v>
      </c>
      <c r="G24" s="141">
        <f>SUM(G25:G27)</f>
        <v>0</v>
      </c>
      <c r="H24" s="141">
        <f t="shared" si="1"/>
        <v>37138.829999999994</v>
      </c>
      <c r="I24" s="141">
        <f>SUM(I25:I27)</f>
        <v>0</v>
      </c>
      <c r="J24" s="141">
        <f>SUM(J25:J27)</f>
        <v>0</v>
      </c>
      <c r="K24" s="141">
        <f>SUM(K25:K27)</f>
        <v>37138.829999999994</v>
      </c>
    </row>
    <row r="25" spans="1:11" ht="25.5" x14ac:dyDescent="0.25">
      <c r="A25" s="3"/>
      <c r="B25" s="13"/>
      <c r="C25" s="75" t="s">
        <v>34</v>
      </c>
      <c r="D25" s="140">
        <f t="shared" si="0"/>
        <v>0</v>
      </c>
      <c r="E25" s="183"/>
      <c r="F25" s="183"/>
      <c r="G25" s="182">
        <v>0</v>
      </c>
      <c r="H25" s="140">
        <f t="shared" si="1"/>
        <v>35893.769999999997</v>
      </c>
      <c r="I25" s="183"/>
      <c r="J25" s="183"/>
      <c r="K25" s="183">
        <f>33298.77+2145+450</f>
        <v>35893.769999999997</v>
      </c>
    </row>
    <row r="26" spans="1:11" ht="25.5" x14ac:dyDescent="0.25">
      <c r="A26" s="3"/>
      <c r="B26" s="13"/>
      <c r="C26" s="75" t="s">
        <v>35</v>
      </c>
      <c r="D26" s="140">
        <f t="shared" si="0"/>
        <v>0</v>
      </c>
      <c r="E26" s="183"/>
      <c r="F26" s="183"/>
      <c r="G26" s="182"/>
      <c r="H26" s="140">
        <f t="shared" si="1"/>
        <v>0</v>
      </c>
      <c r="I26" s="183"/>
      <c r="J26" s="183"/>
      <c r="K26" s="183">
        <v>0</v>
      </c>
    </row>
    <row r="27" spans="1:11" ht="25.5" x14ac:dyDescent="0.25">
      <c r="A27" s="3"/>
      <c r="B27" s="13"/>
      <c r="C27" s="75" t="s">
        <v>36</v>
      </c>
      <c r="D27" s="140">
        <f t="shared" si="0"/>
        <v>0</v>
      </c>
      <c r="E27" s="183"/>
      <c r="F27" s="183"/>
      <c r="G27" s="182">
        <v>0</v>
      </c>
      <c r="H27" s="140">
        <f t="shared" si="1"/>
        <v>1245.06</v>
      </c>
      <c r="I27" s="183"/>
      <c r="J27" s="183"/>
      <c r="K27" s="183">
        <v>1245.06</v>
      </c>
    </row>
    <row r="28" spans="1:11" ht="25.5" x14ac:dyDescent="0.25">
      <c r="A28" s="3"/>
      <c r="B28" s="14" t="s">
        <v>22</v>
      </c>
      <c r="C28" s="76" t="s">
        <v>37</v>
      </c>
      <c r="D28" s="141">
        <f t="shared" si="0"/>
        <v>0</v>
      </c>
      <c r="E28" s="141">
        <f>SUM(E29:E31)</f>
        <v>0</v>
      </c>
      <c r="F28" s="141">
        <f>SUM(F29:F31)</f>
        <v>0</v>
      </c>
      <c r="G28" s="141">
        <f>SUM(G29:G31)</f>
        <v>0</v>
      </c>
      <c r="H28" s="141">
        <f t="shared" si="1"/>
        <v>0</v>
      </c>
      <c r="I28" s="141">
        <f>SUM(I29:I31)</f>
        <v>0</v>
      </c>
      <c r="J28" s="141">
        <f>SUM(J29:J31)</f>
        <v>0</v>
      </c>
      <c r="K28" s="141">
        <f>SUM(K29:K31)</f>
        <v>0</v>
      </c>
    </row>
    <row r="29" spans="1:11" ht="25.5" x14ac:dyDescent="0.25">
      <c r="A29" s="3"/>
      <c r="B29" s="13"/>
      <c r="C29" s="75" t="s">
        <v>38</v>
      </c>
      <c r="D29" s="140">
        <f t="shared" si="0"/>
        <v>0</v>
      </c>
      <c r="E29" s="183"/>
      <c r="F29" s="183"/>
      <c r="G29" s="182"/>
      <c r="H29" s="140">
        <f t="shared" si="1"/>
        <v>0</v>
      </c>
      <c r="I29" s="183"/>
      <c r="J29" s="183"/>
      <c r="K29" s="183">
        <v>0</v>
      </c>
    </row>
    <row r="30" spans="1:11" ht="25.5" x14ac:dyDescent="0.25">
      <c r="A30" s="3"/>
      <c r="B30" s="13"/>
      <c r="C30" s="75" t="s">
        <v>39</v>
      </c>
      <c r="D30" s="140">
        <f t="shared" si="0"/>
        <v>0</v>
      </c>
      <c r="E30" s="183"/>
      <c r="F30" s="183"/>
      <c r="G30" s="182"/>
      <c r="H30" s="140">
        <f t="shared" si="1"/>
        <v>0</v>
      </c>
      <c r="I30" s="183"/>
      <c r="J30" s="183"/>
      <c r="K30" s="183"/>
    </row>
    <row r="31" spans="1:11" ht="25.5" x14ac:dyDescent="0.25">
      <c r="A31" s="3"/>
      <c r="B31" s="13"/>
      <c r="C31" s="75" t="s">
        <v>40</v>
      </c>
      <c r="D31" s="140">
        <f t="shared" si="0"/>
        <v>0</v>
      </c>
      <c r="E31" s="183"/>
      <c r="F31" s="183"/>
      <c r="G31" s="182"/>
      <c r="H31" s="140">
        <f t="shared" si="1"/>
        <v>0</v>
      </c>
      <c r="I31" s="183"/>
      <c r="J31" s="183"/>
      <c r="K31" s="183">
        <v>0</v>
      </c>
    </row>
    <row r="32" spans="1:11" ht="25.5" x14ac:dyDescent="0.25">
      <c r="A32" s="3"/>
      <c r="B32" s="15" t="s">
        <v>22</v>
      </c>
      <c r="C32" s="77" t="s">
        <v>41</v>
      </c>
      <c r="D32" s="142">
        <f t="shared" si="0"/>
        <v>0</v>
      </c>
      <c r="E32" s="142">
        <f>SUM(E33:E35)</f>
        <v>0</v>
      </c>
      <c r="F32" s="142">
        <f>SUM(F33:F35)</f>
        <v>0</v>
      </c>
      <c r="G32" s="142">
        <f>SUM(G33:G35)</f>
        <v>0</v>
      </c>
      <c r="H32" s="142">
        <f t="shared" si="1"/>
        <v>0</v>
      </c>
      <c r="I32" s="142">
        <f>SUM(I33:I35)</f>
        <v>0</v>
      </c>
      <c r="J32" s="142">
        <f>SUM(J33:J35)</f>
        <v>0</v>
      </c>
      <c r="K32" s="142">
        <f>SUM(K33:K35)</f>
        <v>0</v>
      </c>
    </row>
    <row r="33" spans="1:11" ht="25.5" x14ac:dyDescent="0.25">
      <c r="A33" s="3"/>
      <c r="B33" s="13"/>
      <c r="C33" s="75" t="s">
        <v>42</v>
      </c>
      <c r="D33" s="143">
        <f t="shared" si="0"/>
        <v>0</v>
      </c>
      <c r="E33" s="183"/>
      <c r="F33" s="183"/>
      <c r="G33" s="183">
        <v>0</v>
      </c>
      <c r="H33" s="143">
        <f t="shared" si="1"/>
        <v>0</v>
      </c>
      <c r="I33" s="183"/>
      <c r="J33" s="183"/>
      <c r="K33" s="183">
        <v>0</v>
      </c>
    </row>
    <row r="34" spans="1:11" ht="25.5" x14ac:dyDescent="0.25">
      <c r="A34" s="3"/>
      <c r="B34" s="13"/>
      <c r="C34" s="75" t="s">
        <v>43</v>
      </c>
      <c r="D34" s="143">
        <f t="shared" si="0"/>
        <v>0</v>
      </c>
      <c r="E34" s="183"/>
      <c r="F34" s="183"/>
      <c r="G34" s="183"/>
      <c r="H34" s="143">
        <f t="shared" si="1"/>
        <v>0</v>
      </c>
      <c r="I34" s="183"/>
      <c r="J34" s="183"/>
      <c r="K34" s="183"/>
    </row>
    <row r="35" spans="1:11" ht="25.5" x14ac:dyDescent="0.25">
      <c r="A35" s="3"/>
      <c r="B35" s="13"/>
      <c r="C35" s="75" t="s">
        <v>44</v>
      </c>
      <c r="D35" s="143">
        <f t="shared" si="0"/>
        <v>0</v>
      </c>
      <c r="E35" s="183"/>
      <c r="F35" s="183"/>
      <c r="G35" s="183"/>
      <c r="H35" s="143">
        <f t="shared" si="1"/>
        <v>0</v>
      </c>
      <c r="I35" s="183"/>
      <c r="J35" s="183"/>
      <c r="K35" s="183"/>
    </row>
    <row r="36" spans="1:11" ht="25.5" x14ac:dyDescent="0.25">
      <c r="A36" s="3"/>
      <c r="B36" s="15" t="s">
        <v>22</v>
      </c>
      <c r="C36" s="77" t="s">
        <v>45</v>
      </c>
      <c r="D36" s="142">
        <f t="shared" si="0"/>
        <v>0</v>
      </c>
      <c r="E36" s="142">
        <f>SUM(E37:E39)</f>
        <v>0</v>
      </c>
      <c r="F36" s="142">
        <f>SUM(F37:F39)</f>
        <v>0</v>
      </c>
      <c r="G36" s="142">
        <f>SUM(G37:G39)</f>
        <v>0</v>
      </c>
      <c r="H36" s="142">
        <f t="shared" si="1"/>
        <v>0</v>
      </c>
      <c r="I36" s="142">
        <f>SUM(I37:I39)</f>
        <v>0</v>
      </c>
      <c r="J36" s="142">
        <f>SUM(J37:J39)</f>
        <v>0</v>
      </c>
      <c r="K36" s="142">
        <f>SUM(K37:K39)</f>
        <v>0</v>
      </c>
    </row>
    <row r="37" spans="1:11" ht="25.5" x14ac:dyDescent="0.25">
      <c r="A37" s="3"/>
      <c r="B37" s="13"/>
      <c r="C37" s="75" t="s">
        <v>46</v>
      </c>
      <c r="D37" s="143">
        <f t="shared" si="0"/>
        <v>0</v>
      </c>
      <c r="E37" s="183"/>
      <c r="F37" s="183"/>
      <c r="G37" s="183">
        <v>0</v>
      </c>
      <c r="H37" s="143">
        <f t="shared" si="1"/>
        <v>0</v>
      </c>
      <c r="I37" s="183"/>
      <c r="J37" s="183"/>
      <c r="K37" s="183">
        <v>0</v>
      </c>
    </row>
    <row r="38" spans="1:11" ht="25.5" x14ac:dyDescent="0.25">
      <c r="A38" s="3"/>
      <c r="B38" s="13"/>
      <c r="C38" s="75" t="s">
        <v>47</v>
      </c>
      <c r="D38" s="143">
        <f t="shared" si="0"/>
        <v>0</v>
      </c>
      <c r="E38" s="183"/>
      <c r="F38" s="183"/>
      <c r="G38" s="183"/>
      <c r="H38" s="143">
        <f t="shared" si="1"/>
        <v>0</v>
      </c>
      <c r="I38" s="183"/>
      <c r="J38" s="183"/>
      <c r="K38" s="183"/>
    </row>
    <row r="39" spans="1:11" ht="25.5" x14ac:dyDescent="0.25">
      <c r="A39" s="3"/>
      <c r="B39" s="13"/>
      <c r="C39" s="75" t="s">
        <v>48</v>
      </c>
      <c r="D39" s="143">
        <f t="shared" si="0"/>
        <v>0</v>
      </c>
      <c r="E39" s="183"/>
      <c r="F39" s="183"/>
      <c r="G39" s="183"/>
      <c r="H39" s="143">
        <f t="shared" si="1"/>
        <v>0</v>
      </c>
      <c r="I39" s="183"/>
      <c r="J39" s="183"/>
      <c r="K39" s="183"/>
    </row>
    <row r="40" spans="1:11" ht="25.5" x14ac:dyDescent="0.25">
      <c r="A40" s="3"/>
      <c r="B40" s="12" t="s">
        <v>49</v>
      </c>
      <c r="C40" s="74" t="s">
        <v>50</v>
      </c>
      <c r="D40" s="144">
        <f t="shared" si="0"/>
        <v>6940000</v>
      </c>
      <c r="E40" s="144">
        <f>SUM(E41:E44)</f>
        <v>0</v>
      </c>
      <c r="F40" s="144">
        <f>SUM(F41:F44)</f>
        <v>0</v>
      </c>
      <c r="G40" s="144">
        <f>SUM(G41:G44)</f>
        <v>6940000</v>
      </c>
      <c r="H40" s="144">
        <f t="shared" si="1"/>
        <v>1667508.3599999999</v>
      </c>
      <c r="I40" s="144">
        <f>SUM(I41:I44)</f>
        <v>0</v>
      </c>
      <c r="J40" s="144">
        <f>SUM(J41:J44)</f>
        <v>0</v>
      </c>
      <c r="K40" s="144">
        <f>SUM(K41:K44)</f>
        <v>1667508.3599999999</v>
      </c>
    </row>
    <row r="41" spans="1:11" ht="25.5" x14ac:dyDescent="0.25">
      <c r="A41" s="3"/>
      <c r="B41" s="13"/>
      <c r="C41" s="75" t="s">
        <v>51</v>
      </c>
      <c r="D41" s="140">
        <f t="shared" si="0"/>
        <v>3123000</v>
      </c>
      <c r="E41" s="183"/>
      <c r="F41" s="183"/>
      <c r="G41" s="182">
        <v>3123000</v>
      </c>
      <c r="H41" s="140">
        <f t="shared" si="1"/>
        <v>819083.58</v>
      </c>
      <c r="I41" s="183"/>
      <c r="J41" s="183"/>
      <c r="K41" s="183">
        <v>819083.58</v>
      </c>
    </row>
    <row r="42" spans="1:11" ht="25.5" x14ac:dyDescent="0.25">
      <c r="A42" s="3"/>
      <c r="B42" s="13"/>
      <c r="C42" s="75" t="s">
        <v>52</v>
      </c>
      <c r="D42" s="140">
        <f t="shared" si="0"/>
        <v>20800</v>
      </c>
      <c r="E42" s="183"/>
      <c r="F42" s="183"/>
      <c r="G42" s="182">
        <v>20800</v>
      </c>
      <c r="H42" s="140">
        <f t="shared" si="1"/>
        <v>4654.07</v>
      </c>
      <c r="I42" s="183"/>
      <c r="J42" s="183"/>
      <c r="K42" s="183">
        <f>2782.38+863.13+1008.56</f>
        <v>4654.07</v>
      </c>
    </row>
    <row r="43" spans="1:11" ht="25.5" x14ac:dyDescent="0.25">
      <c r="A43" s="3"/>
      <c r="B43" s="13"/>
      <c r="C43" s="75" t="s">
        <v>53</v>
      </c>
      <c r="D43" s="140">
        <f t="shared" si="0"/>
        <v>3796200</v>
      </c>
      <c r="E43" s="183"/>
      <c r="F43" s="183"/>
      <c r="G43" s="182">
        <v>3796200</v>
      </c>
      <c r="H43" s="140">
        <f t="shared" si="1"/>
        <v>914208.24</v>
      </c>
      <c r="I43" s="183"/>
      <c r="J43" s="183"/>
      <c r="K43" s="183">
        <f>647871.79+8279.25+258057.2</f>
        <v>914208.24</v>
      </c>
    </row>
    <row r="44" spans="1:11" ht="25.5" x14ac:dyDescent="0.25">
      <c r="A44" s="3"/>
      <c r="B44" s="13"/>
      <c r="C44" s="75" t="s">
        <v>54</v>
      </c>
      <c r="D44" s="140">
        <f t="shared" si="0"/>
        <v>0</v>
      </c>
      <c r="E44" s="183"/>
      <c r="F44" s="183"/>
      <c r="G44" s="182"/>
      <c r="H44" s="140">
        <f t="shared" si="1"/>
        <v>-70437.53</v>
      </c>
      <c r="I44" s="183"/>
      <c r="J44" s="183"/>
      <c r="K44" s="183">
        <v>-70437.53</v>
      </c>
    </row>
    <row r="45" spans="1:11" ht="25.5" x14ac:dyDescent="0.25">
      <c r="A45" s="3"/>
      <c r="B45" s="12" t="s">
        <v>55</v>
      </c>
      <c r="C45" s="74" t="s">
        <v>56</v>
      </c>
      <c r="D45" s="144">
        <f t="shared" si="0"/>
        <v>381000</v>
      </c>
      <c r="E45" s="144">
        <f>SUM(E46:E48)</f>
        <v>0</v>
      </c>
      <c r="F45" s="144">
        <f>SUM(F46:F48)</f>
        <v>0</v>
      </c>
      <c r="G45" s="144">
        <f>SUM(G46:G48)</f>
        <v>381000</v>
      </c>
      <c r="H45" s="144">
        <f t="shared" si="1"/>
        <v>304429.08</v>
      </c>
      <c r="I45" s="144">
        <f>SUM(I46:I48)</f>
        <v>0</v>
      </c>
      <c r="J45" s="144">
        <f>SUM(J46:J48)</f>
        <v>0</v>
      </c>
      <c r="K45" s="144">
        <f>SUM(K46:K48)</f>
        <v>304429.08</v>
      </c>
    </row>
    <row r="46" spans="1:11" ht="25.5" x14ac:dyDescent="0.25">
      <c r="A46" s="3"/>
      <c r="B46" s="13"/>
      <c r="C46" s="75" t="s">
        <v>57</v>
      </c>
      <c r="D46" s="140">
        <f t="shared" si="0"/>
        <v>381000</v>
      </c>
      <c r="E46" s="183"/>
      <c r="F46" s="183"/>
      <c r="G46" s="182">
        <v>381000</v>
      </c>
      <c r="H46" s="140">
        <f t="shared" si="1"/>
        <v>304429.08</v>
      </c>
      <c r="I46" s="183"/>
      <c r="J46" s="183"/>
      <c r="K46" s="183">
        <f>329358.83-24975+45.25</f>
        <v>304429.08</v>
      </c>
    </row>
    <row r="47" spans="1:11" ht="25.5" x14ac:dyDescent="0.25">
      <c r="A47" s="3"/>
      <c r="B47" s="13"/>
      <c r="C47" s="75" t="s">
        <v>58</v>
      </c>
      <c r="D47" s="140">
        <f t="shared" si="0"/>
        <v>0</v>
      </c>
      <c r="E47" s="183"/>
      <c r="F47" s="183"/>
      <c r="G47" s="182"/>
      <c r="H47" s="140">
        <f t="shared" si="1"/>
        <v>0</v>
      </c>
      <c r="I47" s="183"/>
      <c r="J47" s="183"/>
      <c r="K47" s="183">
        <v>0</v>
      </c>
    </row>
    <row r="48" spans="1:11" ht="25.5" x14ac:dyDescent="0.25">
      <c r="A48" s="3"/>
      <c r="B48" s="13"/>
      <c r="C48" s="75" t="s">
        <v>59</v>
      </c>
      <c r="D48" s="140">
        <f t="shared" si="0"/>
        <v>0</v>
      </c>
      <c r="E48" s="183"/>
      <c r="F48" s="183"/>
      <c r="G48" s="182"/>
      <c r="H48" s="140">
        <f t="shared" si="1"/>
        <v>0</v>
      </c>
      <c r="I48" s="183"/>
      <c r="J48" s="183"/>
      <c r="K48" s="183"/>
    </row>
    <row r="49" spans="1:11" ht="25.5" x14ac:dyDescent="0.25">
      <c r="A49" s="3"/>
      <c r="B49" s="12" t="s">
        <v>60</v>
      </c>
      <c r="C49" s="74" t="s">
        <v>61</v>
      </c>
      <c r="D49" s="145">
        <f t="shared" ref="D49:K49" si="2">SUM(D50,D57,D54,D70,D61,D65)</f>
        <v>18971000</v>
      </c>
      <c r="E49" s="145">
        <f t="shared" si="2"/>
        <v>0</v>
      </c>
      <c r="F49" s="145">
        <f t="shared" si="2"/>
        <v>0</v>
      </c>
      <c r="G49" s="145">
        <f t="shared" si="2"/>
        <v>18971000</v>
      </c>
      <c r="H49" s="145">
        <f t="shared" si="2"/>
        <v>1987620.63</v>
      </c>
      <c r="I49" s="145">
        <f t="shared" si="2"/>
        <v>0</v>
      </c>
      <c r="J49" s="145">
        <f t="shared" si="2"/>
        <v>0</v>
      </c>
      <c r="K49" s="145">
        <f t="shared" si="2"/>
        <v>1987620.63</v>
      </c>
    </row>
    <row r="50" spans="1:11" ht="25.5" x14ac:dyDescent="0.25">
      <c r="A50" s="3"/>
      <c r="B50" s="14" t="s">
        <v>62</v>
      </c>
      <c r="C50" s="76" t="s">
        <v>63</v>
      </c>
      <c r="D50" s="141">
        <f t="shared" ref="D50:D77" si="3">SUM(E50:G50)</f>
        <v>0</v>
      </c>
      <c r="E50" s="141">
        <f>SUM(E51:E53)</f>
        <v>0</v>
      </c>
      <c r="F50" s="141">
        <f>SUM(F51:F53)</f>
        <v>0</v>
      </c>
      <c r="G50" s="141">
        <f>SUM(G51:G53)</f>
        <v>0</v>
      </c>
      <c r="H50" s="141">
        <f t="shared" ref="H50:H77" si="4">SUM(I50:K50)</f>
        <v>0</v>
      </c>
      <c r="I50" s="141">
        <f>SUM(I51:I53)</f>
        <v>0</v>
      </c>
      <c r="J50" s="141">
        <f>SUM(J51:J53)</f>
        <v>0</v>
      </c>
      <c r="K50" s="141">
        <f>SUM(K51:K53)</f>
        <v>0</v>
      </c>
    </row>
    <row r="51" spans="1:11" ht="25.5" x14ac:dyDescent="0.25">
      <c r="A51" s="3"/>
      <c r="B51" s="13"/>
      <c r="C51" s="75" t="s">
        <v>64</v>
      </c>
      <c r="D51" s="140">
        <f t="shared" si="3"/>
        <v>0</v>
      </c>
      <c r="E51" s="183"/>
      <c r="F51" s="183"/>
      <c r="G51" s="183"/>
      <c r="H51" s="140">
        <f t="shared" si="4"/>
        <v>0</v>
      </c>
      <c r="I51" s="183"/>
      <c r="J51" s="183"/>
      <c r="K51" s="183"/>
    </row>
    <row r="52" spans="1:11" ht="25.5" x14ac:dyDescent="0.25">
      <c r="A52" s="3"/>
      <c r="B52" s="13"/>
      <c r="C52" s="75" t="s">
        <v>65</v>
      </c>
      <c r="D52" s="140">
        <f t="shared" si="3"/>
        <v>0</v>
      </c>
      <c r="E52" s="183"/>
      <c r="F52" s="183"/>
      <c r="G52" s="183"/>
      <c r="H52" s="140">
        <f t="shared" si="4"/>
        <v>0</v>
      </c>
      <c r="I52" s="183"/>
      <c r="J52" s="183"/>
      <c r="K52" s="183"/>
    </row>
    <row r="53" spans="1:11" ht="25.5" x14ac:dyDescent="0.25">
      <c r="A53" s="3"/>
      <c r="B53" s="13"/>
      <c r="C53" s="75" t="s">
        <v>66</v>
      </c>
      <c r="D53" s="140">
        <f t="shared" si="3"/>
        <v>0</v>
      </c>
      <c r="E53" s="183"/>
      <c r="F53" s="183"/>
      <c r="G53" s="183"/>
      <c r="H53" s="140">
        <f t="shared" si="4"/>
        <v>0</v>
      </c>
      <c r="I53" s="183"/>
      <c r="J53" s="183"/>
      <c r="K53" s="183"/>
    </row>
    <row r="54" spans="1:11" ht="25.5" x14ac:dyDescent="0.25">
      <c r="A54" s="3"/>
      <c r="B54" s="14" t="s">
        <v>62</v>
      </c>
      <c r="C54" s="76" t="s">
        <v>67</v>
      </c>
      <c r="D54" s="141">
        <f t="shared" si="3"/>
        <v>6645000</v>
      </c>
      <c r="E54" s="141">
        <f>SUM(E55:E56)</f>
        <v>0</v>
      </c>
      <c r="F54" s="141">
        <f>SUM(F55:F56)</f>
        <v>0</v>
      </c>
      <c r="G54" s="141">
        <f>SUM(G55:G56)</f>
        <v>6645000</v>
      </c>
      <c r="H54" s="141">
        <f t="shared" si="4"/>
        <v>209275.3</v>
      </c>
      <c r="I54" s="141">
        <f>SUM(I55:I56)</f>
        <v>0</v>
      </c>
      <c r="J54" s="141">
        <f>SUM(J55:J56)</f>
        <v>0</v>
      </c>
      <c r="K54" s="141">
        <f>SUM(K55:K56)</f>
        <v>209275.3</v>
      </c>
    </row>
    <row r="55" spans="1:11" ht="25.5" x14ac:dyDescent="0.25">
      <c r="A55" s="3"/>
      <c r="B55" s="13"/>
      <c r="C55" s="75" t="s">
        <v>68</v>
      </c>
      <c r="D55" s="140">
        <f t="shared" si="3"/>
        <v>6645000</v>
      </c>
      <c r="E55" s="183"/>
      <c r="F55" s="183"/>
      <c r="G55" s="182">
        <v>6645000</v>
      </c>
      <c r="H55" s="140">
        <f t="shared" si="4"/>
        <v>209275.3</v>
      </c>
      <c r="I55" s="183"/>
      <c r="J55" s="183"/>
      <c r="K55" s="183">
        <v>209275.3</v>
      </c>
    </row>
    <row r="56" spans="1:11" ht="25.5" x14ac:dyDescent="0.25">
      <c r="A56" s="3"/>
      <c r="B56" s="13"/>
      <c r="C56" s="75" t="s">
        <v>69</v>
      </c>
      <c r="D56" s="140">
        <f t="shared" si="3"/>
        <v>0</v>
      </c>
      <c r="E56" s="183"/>
      <c r="F56" s="183"/>
      <c r="G56" s="182"/>
      <c r="H56" s="140">
        <f t="shared" si="4"/>
        <v>0</v>
      </c>
      <c r="I56" s="183"/>
      <c r="J56" s="183"/>
      <c r="K56" s="183">
        <v>0</v>
      </c>
    </row>
    <row r="57" spans="1:11" ht="25.5" x14ac:dyDescent="0.25">
      <c r="A57" s="3"/>
      <c r="B57" s="14" t="s">
        <v>70</v>
      </c>
      <c r="C57" s="76" t="s">
        <v>71</v>
      </c>
      <c r="D57" s="141">
        <f t="shared" si="3"/>
        <v>0</v>
      </c>
      <c r="E57" s="184">
        <f>SUM(E58:E60)</f>
        <v>0</v>
      </c>
      <c r="F57" s="184">
        <f>SUM(F58:F60)</f>
        <v>0</v>
      </c>
      <c r="G57" s="184">
        <f>SUM(G58:G60)</f>
        <v>0</v>
      </c>
      <c r="H57" s="141">
        <f t="shared" si="4"/>
        <v>0</v>
      </c>
      <c r="I57" s="184">
        <f>SUM(I58:I60)</f>
        <v>0</v>
      </c>
      <c r="J57" s="184">
        <f>SUM(J58:J60)</f>
        <v>0</v>
      </c>
      <c r="K57" s="184">
        <f>SUM(K58:K60)</f>
        <v>0</v>
      </c>
    </row>
    <row r="58" spans="1:11" ht="25.5" x14ac:dyDescent="0.25">
      <c r="A58" s="3"/>
      <c r="B58" s="13"/>
      <c r="C58" s="75" t="s">
        <v>72</v>
      </c>
      <c r="D58" s="140">
        <f t="shared" si="3"/>
        <v>0</v>
      </c>
      <c r="E58" s="183"/>
      <c r="F58" s="183"/>
      <c r="G58" s="183"/>
      <c r="H58" s="140">
        <f t="shared" si="4"/>
        <v>0</v>
      </c>
      <c r="I58" s="183"/>
      <c r="J58" s="183"/>
      <c r="K58" s="183"/>
    </row>
    <row r="59" spans="1:11" ht="25.5" x14ac:dyDescent="0.25">
      <c r="A59" s="3"/>
      <c r="B59" s="13"/>
      <c r="C59" s="75" t="s">
        <v>73</v>
      </c>
      <c r="D59" s="140">
        <f t="shared" si="3"/>
        <v>0</v>
      </c>
      <c r="E59" s="183"/>
      <c r="F59" s="183"/>
      <c r="G59" s="183"/>
      <c r="H59" s="140">
        <f t="shared" si="4"/>
        <v>0</v>
      </c>
      <c r="I59" s="183"/>
      <c r="J59" s="183"/>
      <c r="K59" s="183"/>
    </row>
    <row r="60" spans="1:11" ht="25.5" x14ac:dyDescent="0.25">
      <c r="A60" s="3"/>
      <c r="B60" s="13"/>
      <c r="C60" s="75" t="s">
        <v>74</v>
      </c>
      <c r="D60" s="140">
        <f t="shared" si="3"/>
        <v>0</v>
      </c>
      <c r="E60" s="183"/>
      <c r="F60" s="183"/>
      <c r="G60" s="183"/>
      <c r="H60" s="140">
        <f t="shared" si="4"/>
        <v>0</v>
      </c>
      <c r="I60" s="183"/>
      <c r="J60" s="183"/>
      <c r="K60" s="183"/>
    </row>
    <row r="61" spans="1:11" ht="25.5" x14ac:dyDescent="0.25">
      <c r="A61" s="3"/>
      <c r="B61" s="14" t="s">
        <v>70</v>
      </c>
      <c r="C61" s="76" t="s">
        <v>75</v>
      </c>
      <c r="D61" s="141">
        <f t="shared" si="3"/>
        <v>6696000</v>
      </c>
      <c r="E61" s="184">
        <f>SUM(E62:E64)</f>
        <v>0</v>
      </c>
      <c r="F61" s="184">
        <f>SUM(F62:F64)</f>
        <v>0</v>
      </c>
      <c r="G61" s="184">
        <f>SUM(G62:G64)</f>
        <v>6696000</v>
      </c>
      <c r="H61" s="141">
        <f t="shared" si="4"/>
        <v>1593176.44</v>
      </c>
      <c r="I61" s="184">
        <f>SUM(I62:I64)</f>
        <v>0</v>
      </c>
      <c r="J61" s="184">
        <f>SUM(J62:J64)</f>
        <v>0</v>
      </c>
      <c r="K61" s="184">
        <f>SUM(K62:K64)</f>
        <v>1593176.44</v>
      </c>
    </row>
    <row r="62" spans="1:11" ht="25.5" x14ac:dyDescent="0.25">
      <c r="A62" s="3"/>
      <c r="B62" s="13"/>
      <c r="C62" s="75" t="s">
        <v>76</v>
      </c>
      <c r="D62" s="140">
        <f t="shared" si="3"/>
        <v>6696000</v>
      </c>
      <c r="E62" s="183"/>
      <c r="F62" s="183"/>
      <c r="G62" s="182">
        <v>6696000</v>
      </c>
      <c r="H62" s="140">
        <f t="shared" si="4"/>
        <v>1593176.44</v>
      </c>
      <c r="I62" s="183"/>
      <c r="J62" s="183"/>
      <c r="K62" s="183">
        <v>1593176.44</v>
      </c>
    </row>
    <row r="63" spans="1:11" ht="25.5" x14ac:dyDescent="0.25">
      <c r="A63" s="3"/>
      <c r="B63" s="13"/>
      <c r="C63" s="75" t="s">
        <v>77</v>
      </c>
      <c r="D63" s="140">
        <f t="shared" si="3"/>
        <v>0</v>
      </c>
      <c r="E63" s="183"/>
      <c r="F63" s="183"/>
      <c r="G63" s="182"/>
      <c r="H63" s="140">
        <f t="shared" si="4"/>
        <v>0</v>
      </c>
      <c r="I63" s="183"/>
      <c r="J63" s="183"/>
      <c r="K63" s="183">
        <v>0</v>
      </c>
    </row>
    <row r="64" spans="1:11" ht="25.5" x14ac:dyDescent="0.25">
      <c r="A64" s="3"/>
      <c r="B64" s="13"/>
      <c r="C64" s="75" t="s">
        <v>78</v>
      </c>
      <c r="D64" s="140">
        <f t="shared" si="3"/>
        <v>0</v>
      </c>
      <c r="E64" s="183"/>
      <c r="F64" s="183"/>
      <c r="G64" s="182"/>
      <c r="H64" s="140">
        <f t="shared" si="4"/>
        <v>0</v>
      </c>
      <c r="I64" s="183"/>
      <c r="J64" s="183"/>
      <c r="K64" s="183">
        <v>0</v>
      </c>
    </row>
    <row r="65" spans="1:11" ht="25.5" x14ac:dyDescent="0.25">
      <c r="A65" s="3"/>
      <c r="B65" s="14" t="s">
        <v>79</v>
      </c>
      <c r="C65" s="76" t="s">
        <v>80</v>
      </c>
      <c r="D65" s="141">
        <f t="shared" si="3"/>
        <v>0</v>
      </c>
      <c r="E65" s="184">
        <f>SUM(E66:E69)</f>
        <v>0</v>
      </c>
      <c r="F65" s="184">
        <f>SUM(F66:F69)</f>
        <v>0</v>
      </c>
      <c r="G65" s="184">
        <f>SUM(G66:G69)</f>
        <v>0</v>
      </c>
      <c r="H65" s="141">
        <f t="shared" si="4"/>
        <v>0</v>
      </c>
      <c r="I65" s="184">
        <f>SUM(I66:I69)</f>
        <v>0</v>
      </c>
      <c r="J65" s="184">
        <f>SUM(J66:J69)</f>
        <v>0</v>
      </c>
      <c r="K65" s="184">
        <f>SUM(K66:K69)</f>
        <v>0</v>
      </c>
    </row>
    <row r="66" spans="1:11" ht="25.5" x14ac:dyDescent="0.25">
      <c r="A66" s="3"/>
      <c r="B66" s="13"/>
      <c r="C66" s="75" t="s">
        <v>81</v>
      </c>
      <c r="D66" s="140">
        <f t="shared" si="3"/>
        <v>0</v>
      </c>
      <c r="E66" s="183"/>
      <c r="F66" s="183"/>
      <c r="G66" s="183"/>
      <c r="H66" s="140">
        <f t="shared" si="4"/>
        <v>0</v>
      </c>
      <c r="I66" s="183"/>
      <c r="J66" s="183"/>
      <c r="K66" s="183"/>
    </row>
    <row r="67" spans="1:11" ht="25.5" x14ac:dyDescent="0.25">
      <c r="A67" s="3"/>
      <c r="B67" s="13"/>
      <c r="C67" s="75" t="s">
        <v>82</v>
      </c>
      <c r="D67" s="140">
        <f t="shared" si="3"/>
        <v>0</v>
      </c>
      <c r="E67" s="183"/>
      <c r="F67" s="183"/>
      <c r="G67" s="183"/>
      <c r="H67" s="140">
        <f t="shared" si="4"/>
        <v>0</v>
      </c>
      <c r="I67" s="183"/>
      <c r="J67" s="183"/>
      <c r="K67" s="183"/>
    </row>
    <row r="68" spans="1:11" ht="25.5" x14ac:dyDescent="0.25">
      <c r="A68" s="3"/>
      <c r="B68" s="13"/>
      <c r="C68" s="75" t="s">
        <v>83</v>
      </c>
      <c r="D68" s="140">
        <f t="shared" si="3"/>
        <v>0</v>
      </c>
      <c r="E68" s="183"/>
      <c r="F68" s="183"/>
      <c r="G68" s="183"/>
      <c r="H68" s="140">
        <f t="shared" si="4"/>
        <v>0</v>
      </c>
      <c r="I68" s="183"/>
      <c r="J68" s="183"/>
      <c r="K68" s="183"/>
    </row>
    <row r="69" spans="1:11" ht="25.5" x14ac:dyDescent="0.25">
      <c r="A69" s="3"/>
      <c r="B69" s="13"/>
      <c r="C69" s="75" t="s">
        <v>84</v>
      </c>
      <c r="D69" s="140">
        <f t="shared" si="3"/>
        <v>0</v>
      </c>
      <c r="E69" s="183"/>
      <c r="F69" s="183"/>
      <c r="G69" s="183"/>
      <c r="H69" s="140">
        <f t="shared" si="4"/>
        <v>0</v>
      </c>
      <c r="I69" s="183"/>
      <c r="J69" s="183"/>
      <c r="K69" s="183"/>
    </row>
    <row r="70" spans="1:11" ht="25.5" x14ac:dyDescent="0.25">
      <c r="A70" s="3"/>
      <c r="B70" s="14" t="s">
        <v>79</v>
      </c>
      <c r="C70" s="76" t="s">
        <v>85</v>
      </c>
      <c r="D70" s="141">
        <f t="shared" si="3"/>
        <v>5630000</v>
      </c>
      <c r="E70" s="184">
        <f>SUM(E71:E74)</f>
        <v>0</v>
      </c>
      <c r="F70" s="184">
        <f>SUM(F71:F74)</f>
        <v>0</v>
      </c>
      <c r="G70" s="184">
        <f>SUM(G71:G74)</f>
        <v>5630000</v>
      </c>
      <c r="H70" s="141">
        <f t="shared" si="4"/>
        <v>185168.89</v>
      </c>
      <c r="I70" s="184">
        <f>SUM(I71:I74)</f>
        <v>0</v>
      </c>
      <c r="J70" s="184">
        <f>SUM(J71:J74)</f>
        <v>0</v>
      </c>
      <c r="K70" s="184">
        <f>SUM(K71:K74)</f>
        <v>185168.89</v>
      </c>
    </row>
    <row r="71" spans="1:11" ht="25.5" x14ac:dyDescent="0.25">
      <c r="A71" s="3"/>
      <c r="B71" s="13"/>
      <c r="C71" s="75" t="s">
        <v>86</v>
      </c>
      <c r="D71" s="140">
        <f t="shared" si="3"/>
        <v>5630000</v>
      </c>
      <c r="E71" s="183"/>
      <c r="F71" s="183"/>
      <c r="G71" s="182">
        <v>5630000</v>
      </c>
      <c r="H71" s="140">
        <f t="shared" si="4"/>
        <v>185168.89</v>
      </c>
      <c r="I71" s="183"/>
      <c r="J71" s="183"/>
      <c r="K71" s="183">
        <f>178298.89+4826+321+1723</f>
        <v>185168.89</v>
      </c>
    </row>
    <row r="72" spans="1:11" ht="25.5" x14ac:dyDescent="0.25">
      <c r="A72" s="3"/>
      <c r="B72" s="13"/>
      <c r="C72" s="75" t="s">
        <v>87</v>
      </c>
      <c r="D72" s="140">
        <f t="shared" si="3"/>
        <v>0</v>
      </c>
      <c r="E72" s="183"/>
      <c r="F72" s="183"/>
      <c r="G72" s="182"/>
      <c r="H72" s="140">
        <f t="shared" si="4"/>
        <v>0</v>
      </c>
      <c r="I72" s="183"/>
      <c r="J72" s="183"/>
      <c r="K72" s="183">
        <v>0</v>
      </c>
    </row>
    <row r="73" spans="1:11" ht="25.5" x14ac:dyDescent="0.25">
      <c r="A73" s="3"/>
      <c r="B73" s="13"/>
      <c r="C73" s="75" t="s">
        <v>88</v>
      </c>
      <c r="D73" s="140">
        <f t="shared" si="3"/>
        <v>0</v>
      </c>
      <c r="E73" s="183"/>
      <c r="F73" s="183"/>
      <c r="G73" s="182"/>
      <c r="H73" s="140">
        <f t="shared" si="4"/>
        <v>0</v>
      </c>
      <c r="I73" s="183"/>
      <c r="J73" s="183"/>
      <c r="K73" s="183">
        <v>0</v>
      </c>
    </row>
    <row r="74" spans="1:11" ht="25.5" x14ac:dyDescent="0.25">
      <c r="A74" s="3"/>
      <c r="B74" s="13"/>
      <c r="C74" s="75" t="s">
        <v>89</v>
      </c>
      <c r="D74" s="140">
        <f t="shared" si="3"/>
        <v>0</v>
      </c>
      <c r="E74" s="183"/>
      <c r="F74" s="183"/>
      <c r="G74" s="182"/>
      <c r="H74" s="140">
        <f t="shared" si="4"/>
        <v>0</v>
      </c>
      <c r="I74" s="183"/>
      <c r="J74" s="183"/>
      <c r="K74" s="183"/>
    </row>
    <row r="75" spans="1:11" ht="25.5" x14ac:dyDescent="0.25">
      <c r="A75" s="3"/>
      <c r="B75" s="12" t="s">
        <v>90</v>
      </c>
      <c r="C75" s="74" t="s">
        <v>91</v>
      </c>
      <c r="D75" s="144">
        <f t="shared" si="3"/>
        <v>0</v>
      </c>
      <c r="E75" s="144">
        <f>SUM(E76:E77)</f>
        <v>0</v>
      </c>
      <c r="F75" s="144">
        <f>SUM(F76:F77)</f>
        <v>0</v>
      </c>
      <c r="G75" s="144">
        <f>SUM(G76:G77)</f>
        <v>0</v>
      </c>
      <c r="H75" s="144">
        <f t="shared" si="4"/>
        <v>0</v>
      </c>
      <c r="I75" s="144">
        <f>SUM(I76:I77)</f>
        <v>0</v>
      </c>
      <c r="J75" s="144">
        <f>SUM(J76:J77)</f>
        <v>0</v>
      </c>
      <c r="K75" s="144">
        <f>SUM(K76:K77)</f>
        <v>0</v>
      </c>
    </row>
    <row r="76" spans="1:11" ht="25.5" x14ac:dyDescent="0.25">
      <c r="A76" s="3"/>
      <c r="B76" s="13"/>
      <c r="C76" s="75" t="s">
        <v>92</v>
      </c>
      <c r="D76" s="140">
        <f t="shared" si="3"/>
        <v>0</v>
      </c>
      <c r="E76" s="183"/>
      <c r="F76" s="183"/>
      <c r="G76" s="183"/>
      <c r="H76" s="140">
        <f t="shared" si="4"/>
        <v>0</v>
      </c>
      <c r="I76" s="183"/>
      <c r="J76" s="183"/>
      <c r="K76" s="183"/>
    </row>
    <row r="77" spans="1:11" ht="25.5" x14ac:dyDescent="0.25">
      <c r="A77" s="3"/>
      <c r="B77" s="13"/>
      <c r="C77" s="75" t="s">
        <v>93</v>
      </c>
      <c r="D77" s="140">
        <f t="shared" si="3"/>
        <v>0</v>
      </c>
      <c r="E77" s="183"/>
      <c r="F77" s="183"/>
      <c r="G77" s="183"/>
      <c r="H77" s="140">
        <f t="shared" si="4"/>
        <v>0</v>
      </c>
      <c r="I77" s="183"/>
      <c r="J77" s="183"/>
      <c r="K77" s="183"/>
    </row>
    <row r="78" spans="1:11" ht="25.5" x14ac:dyDescent="0.25">
      <c r="A78" s="3"/>
      <c r="B78" s="12" t="s">
        <v>94</v>
      </c>
      <c r="C78" s="74" t="s">
        <v>95</v>
      </c>
      <c r="D78" s="144">
        <f t="shared" ref="D78:K78" si="5">SUM(D79,D84)</f>
        <v>0</v>
      </c>
      <c r="E78" s="144">
        <f t="shared" si="5"/>
        <v>0</v>
      </c>
      <c r="F78" s="144">
        <f t="shared" si="5"/>
        <v>0</v>
      </c>
      <c r="G78" s="144">
        <f t="shared" si="5"/>
        <v>0</v>
      </c>
      <c r="H78" s="144">
        <f t="shared" si="5"/>
        <v>0</v>
      </c>
      <c r="I78" s="144">
        <f t="shared" si="5"/>
        <v>0</v>
      </c>
      <c r="J78" s="144">
        <f t="shared" si="5"/>
        <v>0</v>
      </c>
      <c r="K78" s="144">
        <f t="shared" si="5"/>
        <v>0</v>
      </c>
    </row>
    <row r="79" spans="1:11" ht="25.5" x14ac:dyDescent="0.25">
      <c r="A79" s="3"/>
      <c r="B79" s="14" t="s">
        <v>94</v>
      </c>
      <c r="C79" s="76" t="s">
        <v>96</v>
      </c>
      <c r="D79" s="141">
        <f t="shared" ref="D79:K79" si="6">SUM(D80:D83)</f>
        <v>0</v>
      </c>
      <c r="E79" s="141">
        <f t="shared" si="6"/>
        <v>0</v>
      </c>
      <c r="F79" s="141">
        <f t="shared" si="6"/>
        <v>0</v>
      </c>
      <c r="G79" s="141">
        <f t="shared" si="6"/>
        <v>0</v>
      </c>
      <c r="H79" s="141">
        <f t="shared" si="6"/>
        <v>0</v>
      </c>
      <c r="I79" s="141">
        <f t="shared" si="6"/>
        <v>0</v>
      </c>
      <c r="J79" s="141">
        <f t="shared" si="6"/>
        <v>0</v>
      </c>
      <c r="K79" s="141">
        <f t="shared" si="6"/>
        <v>0</v>
      </c>
    </row>
    <row r="80" spans="1:11" ht="25.5" x14ac:dyDescent="0.25">
      <c r="A80" s="3"/>
      <c r="B80" s="13"/>
      <c r="C80" s="75" t="s">
        <v>97</v>
      </c>
      <c r="D80" s="140">
        <f t="shared" ref="D80:D125" si="7">SUM(E80:G80)</f>
        <v>0</v>
      </c>
      <c r="E80" s="183"/>
      <c r="F80" s="183"/>
      <c r="G80" s="183"/>
      <c r="H80" s="140">
        <f t="shared" ref="H80:H125" si="8">SUM(I80:K80)</f>
        <v>0</v>
      </c>
      <c r="I80" s="183"/>
      <c r="J80" s="183"/>
      <c r="K80" s="183"/>
    </row>
    <row r="81" spans="1:11" ht="25.5" x14ac:dyDescent="0.25">
      <c r="A81" s="3"/>
      <c r="B81" s="13"/>
      <c r="C81" s="75" t="s">
        <v>98</v>
      </c>
      <c r="D81" s="140">
        <f t="shared" si="7"/>
        <v>0</v>
      </c>
      <c r="E81" s="183"/>
      <c r="F81" s="183"/>
      <c r="G81" s="183"/>
      <c r="H81" s="140">
        <f t="shared" si="8"/>
        <v>0</v>
      </c>
      <c r="I81" s="183"/>
      <c r="J81" s="183"/>
      <c r="K81" s="183"/>
    </row>
    <row r="82" spans="1:11" ht="25.5" x14ac:dyDescent="0.25">
      <c r="A82" s="3"/>
      <c r="B82" s="13"/>
      <c r="C82" s="75" t="s">
        <v>99</v>
      </c>
      <c r="D82" s="140">
        <f t="shared" si="7"/>
        <v>0</v>
      </c>
      <c r="E82" s="183"/>
      <c r="F82" s="183"/>
      <c r="G82" s="183"/>
      <c r="H82" s="140">
        <f t="shared" si="8"/>
        <v>0</v>
      </c>
      <c r="I82" s="183"/>
      <c r="J82" s="183"/>
      <c r="K82" s="183"/>
    </row>
    <row r="83" spans="1:11" ht="25.5" x14ac:dyDescent="0.25">
      <c r="A83" s="3"/>
      <c r="B83" s="13"/>
      <c r="C83" s="75" t="s">
        <v>100</v>
      </c>
      <c r="D83" s="140">
        <f t="shared" si="7"/>
        <v>0</v>
      </c>
      <c r="E83" s="183"/>
      <c r="F83" s="183"/>
      <c r="G83" s="183"/>
      <c r="H83" s="140">
        <f t="shared" si="8"/>
        <v>0</v>
      </c>
      <c r="I83" s="183"/>
      <c r="J83" s="183"/>
      <c r="K83" s="183"/>
    </row>
    <row r="84" spans="1:11" ht="25.5" x14ac:dyDescent="0.25">
      <c r="A84" s="3"/>
      <c r="B84" s="14" t="s">
        <v>94</v>
      </c>
      <c r="C84" s="76" t="s">
        <v>101</v>
      </c>
      <c r="D84" s="141">
        <f t="shared" si="7"/>
        <v>0</v>
      </c>
      <c r="E84" s="141">
        <f>SUM(E85:E86)</f>
        <v>0</v>
      </c>
      <c r="F84" s="141">
        <f>SUM(F85:F86)</f>
        <v>0</v>
      </c>
      <c r="G84" s="141">
        <f>SUM(G85:G86)</f>
        <v>0</v>
      </c>
      <c r="H84" s="141">
        <f t="shared" si="8"/>
        <v>0</v>
      </c>
      <c r="I84" s="141">
        <f>SUM(I85:I86)</f>
        <v>0</v>
      </c>
      <c r="J84" s="141">
        <f>SUM(J85:J86)</f>
        <v>0</v>
      </c>
      <c r="K84" s="141">
        <f>SUM(K85:K86)</f>
        <v>0</v>
      </c>
    </row>
    <row r="85" spans="1:11" ht="25.5" x14ac:dyDescent="0.25">
      <c r="A85" s="3"/>
      <c r="B85" s="13"/>
      <c r="C85" s="75" t="s">
        <v>102</v>
      </c>
      <c r="D85" s="140">
        <f t="shared" si="7"/>
        <v>0</v>
      </c>
      <c r="E85" s="183"/>
      <c r="F85" s="183"/>
      <c r="G85" s="183"/>
      <c r="H85" s="140">
        <f t="shared" si="8"/>
        <v>0</v>
      </c>
      <c r="I85" s="183"/>
      <c r="J85" s="183"/>
      <c r="K85" s="183"/>
    </row>
    <row r="86" spans="1:11" ht="25.5" x14ac:dyDescent="0.25">
      <c r="A86" s="3"/>
      <c r="B86" s="13"/>
      <c r="C86" s="75" t="s">
        <v>103</v>
      </c>
      <c r="D86" s="140">
        <f t="shared" si="7"/>
        <v>0</v>
      </c>
      <c r="E86" s="183"/>
      <c r="F86" s="183"/>
      <c r="G86" s="183"/>
      <c r="H86" s="140">
        <f t="shared" si="8"/>
        <v>0</v>
      </c>
      <c r="I86" s="183"/>
      <c r="J86" s="183"/>
      <c r="K86" s="183"/>
    </row>
    <row r="87" spans="1:11" ht="38.25" x14ac:dyDescent="0.25">
      <c r="A87" s="3"/>
      <c r="B87" s="12" t="s">
        <v>104</v>
      </c>
      <c r="C87" s="74" t="s">
        <v>105</v>
      </c>
      <c r="D87" s="144">
        <f t="shared" si="7"/>
        <v>2724000</v>
      </c>
      <c r="E87" s="144">
        <f>SUM(E88:E95)</f>
        <v>0</v>
      </c>
      <c r="F87" s="144">
        <f>SUM(F88:F95)</f>
        <v>0</v>
      </c>
      <c r="G87" s="144">
        <f>SUM(G88:G95)</f>
        <v>2724000</v>
      </c>
      <c r="H87" s="144">
        <f t="shared" si="8"/>
        <v>1167662.9100000001</v>
      </c>
      <c r="I87" s="144">
        <f>SUM(I88:I95)</f>
        <v>0</v>
      </c>
      <c r="J87" s="144">
        <f>SUM(J88:J95)</f>
        <v>0</v>
      </c>
      <c r="K87" s="144">
        <f>SUM(K88:K95)</f>
        <v>1167662.9100000001</v>
      </c>
    </row>
    <row r="88" spans="1:11" ht="51" x14ac:dyDescent="0.25">
      <c r="A88" s="3"/>
      <c r="B88" s="13" t="s">
        <v>106</v>
      </c>
      <c r="C88" s="75" t="s">
        <v>107</v>
      </c>
      <c r="D88" s="140">
        <f t="shared" si="7"/>
        <v>2191000</v>
      </c>
      <c r="E88" s="183"/>
      <c r="F88" s="183"/>
      <c r="G88" s="182">
        <v>2191000</v>
      </c>
      <c r="H88" s="140">
        <f t="shared" si="8"/>
        <v>900044.51</v>
      </c>
      <c r="I88" s="183"/>
      <c r="J88" s="183"/>
      <c r="K88" s="183">
        <f>872422.5+27622.01</f>
        <v>900044.51</v>
      </c>
    </row>
    <row r="89" spans="1:11" ht="38.25" x14ac:dyDescent="0.25">
      <c r="A89" s="3"/>
      <c r="B89" s="13" t="s">
        <v>108</v>
      </c>
      <c r="C89" s="75" t="s">
        <v>109</v>
      </c>
      <c r="D89" s="140">
        <f t="shared" si="7"/>
        <v>0</v>
      </c>
      <c r="E89" s="183"/>
      <c r="F89" s="183"/>
      <c r="G89" s="182"/>
      <c r="H89" s="140">
        <f t="shared" si="8"/>
        <v>0</v>
      </c>
      <c r="I89" s="183"/>
      <c r="J89" s="183"/>
      <c r="K89" s="183"/>
    </row>
    <row r="90" spans="1:11" ht="38.25" x14ac:dyDescent="0.25">
      <c r="A90" s="3"/>
      <c r="B90" s="13" t="s">
        <v>108</v>
      </c>
      <c r="C90" s="75" t="s">
        <v>110</v>
      </c>
      <c r="D90" s="140">
        <f t="shared" si="7"/>
        <v>72000</v>
      </c>
      <c r="E90" s="183"/>
      <c r="F90" s="183"/>
      <c r="G90" s="182">
        <v>72000</v>
      </c>
      <c r="H90" s="140">
        <f t="shared" si="8"/>
        <v>0</v>
      </c>
      <c r="I90" s="183"/>
      <c r="J90" s="183"/>
      <c r="K90" s="183">
        <v>0</v>
      </c>
    </row>
    <row r="91" spans="1:11" ht="51" x14ac:dyDescent="0.25">
      <c r="A91" s="3"/>
      <c r="B91" s="13" t="s">
        <v>111</v>
      </c>
      <c r="C91" s="75" t="s">
        <v>112</v>
      </c>
      <c r="D91" s="140">
        <f t="shared" si="7"/>
        <v>0</v>
      </c>
      <c r="E91" s="183"/>
      <c r="F91" s="183"/>
      <c r="G91" s="182"/>
      <c r="H91" s="140">
        <f t="shared" si="8"/>
        <v>0</v>
      </c>
      <c r="I91" s="183"/>
      <c r="J91" s="183"/>
      <c r="K91" s="183"/>
    </row>
    <row r="92" spans="1:11" ht="51" x14ac:dyDescent="0.25">
      <c r="A92" s="3"/>
      <c r="B92" s="13" t="s">
        <v>111</v>
      </c>
      <c r="C92" s="75" t="s">
        <v>113</v>
      </c>
      <c r="D92" s="140">
        <f t="shared" si="7"/>
        <v>418000</v>
      </c>
      <c r="E92" s="183"/>
      <c r="F92" s="183"/>
      <c r="G92" s="182">
        <v>418000</v>
      </c>
      <c r="H92" s="140">
        <f t="shared" si="8"/>
        <v>234200</v>
      </c>
      <c r="I92" s="183"/>
      <c r="J92" s="183"/>
      <c r="K92" s="183">
        <v>234200</v>
      </c>
    </row>
    <row r="93" spans="1:11" ht="51" x14ac:dyDescent="0.25">
      <c r="A93" s="3"/>
      <c r="B93" s="13" t="s">
        <v>114</v>
      </c>
      <c r="C93" s="75" t="s">
        <v>115</v>
      </c>
      <c r="D93" s="140">
        <f t="shared" si="7"/>
        <v>0</v>
      </c>
      <c r="E93" s="183"/>
      <c r="F93" s="183"/>
      <c r="G93" s="182"/>
      <c r="H93" s="140">
        <f t="shared" si="8"/>
        <v>0</v>
      </c>
      <c r="I93" s="183"/>
      <c r="J93" s="183"/>
      <c r="K93" s="183"/>
    </row>
    <row r="94" spans="1:11" ht="51" x14ac:dyDescent="0.25">
      <c r="A94" s="3"/>
      <c r="B94" s="13" t="s">
        <v>116</v>
      </c>
      <c r="C94" s="75" t="s">
        <v>117</v>
      </c>
      <c r="D94" s="140">
        <f t="shared" si="7"/>
        <v>0</v>
      </c>
      <c r="E94" s="183"/>
      <c r="F94" s="183"/>
      <c r="G94" s="182"/>
      <c r="H94" s="140">
        <f t="shared" si="8"/>
        <v>1.04</v>
      </c>
      <c r="I94" s="183"/>
      <c r="J94" s="183"/>
      <c r="K94" s="183">
        <v>1.04</v>
      </c>
    </row>
    <row r="95" spans="1:11" ht="51" x14ac:dyDescent="0.25">
      <c r="A95" s="3"/>
      <c r="B95" s="13" t="s">
        <v>116</v>
      </c>
      <c r="C95" s="75" t="s">
        <v>118</v>
      </c>
      <c r="D95" s="140">
        <f t="shared" si="7"/>
        <v>43000</v>
      </c>
      <c r="E95" s="183"/>
      <c r="F95" s="183"/>
      <c r="G95" s="182">
        <v>43000</v>
      </c>
      <c r="H95" s="140">
        <f t="shared" si="8"/>
        <v>33417.360000000001</v>
      </c>
      <c r="I95" s="183"/>
      <c r="J95" s="183"/>
      <c r="K95" s="183">
        <v>33417.360000000001</v>
      </c>
    </row>
    <row r="96" spans="1:11" ht="38.25" x14ac:dyDescent="0.25">
      <c r="A96" s="3"/>
      <c r="B96" s="12" t="s">
        <v>119</v>
      </c>
      <c r="C96" s="74" t="s">
        <v>120</v>
      </c>
      <c r="D96" s="144">
        <f t="shared" si="7"/>
        <v>0</v>
      </c>
      <c r="E96" s="144">
        <f>SUM(E97:E102)</f>
        <v>0</v>
      </c>
      <c r="F96" s="144">
        <f>SUM(F97:F102)</f>
        <v>0</v>
      </c>
      <c r="G96" s="144">
        <f>SUM(G97:G102)</f>
        <v>0</v>
      </c>
      <c r="H96" s="144">
        <f t="shared" si="8"/>
        <v>0.06</v>
      </c>
      <c r="I96" s="144">
        <f>SUM(I97:I102)</f>
        <v>0</v>
      </c>
      <c r="J96" s="144">
        <f>SUM(J97:J102)</f>
        <v>0</v>
      </c>
      <c r="K96" s="144">
        <f>SUM(K97:K102)</f>
        <v>0.06</v>
      </c>
    </row>
    <row r="97" spans="1:11" ht="25.5" x14ac:dyDescent="0.25">
      <c r="A97" s="3"/>
      <c r="B97" s="13" t="s">
        <v>121</v>
      </c>
      <c r="C97" s="75" t="s">
        <v>122</v>
      </c>
      <c r="D97" s="140">
        <f t="shared" si="7"/>
        <v>0</v>
      </c>
      <c r="E97" s="183"/>
      <c r="F97" s="183"/>
      <c r="G97" s="183"/>
      <c r="H97" s="140">
        <f t="shared" si="8"/>
        <v>0</v>
      </c>
      <c r="I97" s="183"/>
      <c r="J97" s="183"/>
      <c r="K97" s="183"/>
    </row>
    <row r="98" spans="1:11" ht="25.5" x14ac:dyDescent="0.25">
      <c r="A98" s="3"/>
      <c r="B98" s="13" t="s">
        <v>121</v>
      </c>
      <c r="C98" s="75" t="s">
        <v>123</v>
      </c>
      <c r="D98" s="140">
        <f t="shared" si="7"/>
        <v>0</v>
      </c>
      <c r="E98" s="183"/>
      <c r="F98" s="183"/>
      <c r="G98" s="183"/>
      <c r="H98" s="140">
        <f t="shared" si="8"/>
        <v>0</v>
      </c>
      <c r="I98" s="183"/>
      <c r="J98" s="183"/>
      <c r="K98" s="183"/>
    </row>
    <row r="99" spans="1:11" ht="25.5" x14ac:dyDescent="0.25">
      <c r="A99" s="3"/>
      <c r="B99" s="13" t="s">
        <v>121</v>
      </c>
      <c r="C99" s="75" t="s">
        <v>124</v>
      </c>
      <c r="D99" s="140">
        <f t="shared" si="7"/>
        <v>0</v>
      </c>
      <c r="E99" s="183"/>
      <c r="F99" s="183"/>
      <c r="G99" s="183"/>
      <c r="H99" s="140">
        <f t="shared" si="8"/>
        <v>0</v>
      </c>
      <c r="I99" s="183"/>
      <c r="J99" s="183"/>
      <c r="K99" s="183"/>
    </row>
    <row r="100" spans="1:11" ht="25.5" x14ac:dyDescent="0.25">
      <c r="A100" s="3"/>
      <c r="B100" s="13" t="s">
        <v>121</v>
      </c>
      <c r="C100" s="75" t="s">
        <v>125</v>
      </c>
      <c r="D100" s="140">
        <f t="shared" si="7"/>
        <v>0</v>
      </c>
      <c r="E100" s="183"/>
      <c r="F100" s="183"/>
      <c r="G100" s="183"/>
      <c r="H100" s="140">
        <f t="shared" si="8"/>
        <v>0</v>
      </c>
      <c r="I100" s="183"/>
      <c r="J100" s="183"/>
      <c r="K100" s="183"/>
    </row>
    <row r="101" spans="1:11" ht="25.5" x14ac:dyDescent="0.25">
      <c r="A101" s="3"/>
      <c r="B101" s="13" t="s">
        <v>121</v>
      </c>
      <c r="C101" s="75" t="s">
        <v>126</v>
      </c>
      <c r="D101" s="140">
        <f t="shared" si="7"/>
        <v>0</v>
      </c>
      <c r="E101" s="183"/>
      <c r="F101" s="183"/>
      <c r="G101" s="183"/>
      <c r="H101" s="140">
        <f t="shared" si="8"/>
        <v>0</v>
      </c>
      <c r="I101" s="183"/>
      <c r="J101" s="183"/>
      <c r="K101" s="183"/>
    </row>
    <row r="102" spans="1:11" ht="25.5" x14ac:dyDescent="0.25">
      <c r="A102" s="3"/>
      <c r="B102" s="13" t="s">
        <v>121</v>
      </c>
      <c r="C102" s="75" t="s">
        <v>127</v>
      </c>
      <c r="D102" s="140">
        <f t="shared" si="7"/>
        <v>0</v>
      </c>
      <c r="E102" s="183"/>
      <c r="F102" s="183"/>
      <c r="G102" s="183">
        <v>0</v>
      </c>
      <c r="H102" s="140">
        <f t="shared" si="8"/>
        <v>0.06</v>
      </c>
      <c r="I102" s="183"/>
      <c r="J102" s="183"/>
      <c r="K102" s="183">
        <v>0.06</v>
      </c>
    </row>
    <row r="103" spans="1:11" ht="51" x14ac:dyDescent="0.25">
      <c r="A103" s="3"/>
      <c r="B103" s="12" t="s">
        <v>128</v>
      </c>
      <c r="C103" s="74" t="s">
        <v>129</v>
      </c>
      <c r="D103" s="144">
        <f t="shared" si="7"/>
        <v>0</v>
      </c>
      <c r="E103" s="144">
        <f>SUM(E104:E108)</f>
        <v>0</v>
      </c>
      <c r="F103" s="144">
        <f>SUM(F104:F108)</f>
        <v>0</v>
      </c>
      <c r="G103" s="144">
        <f>SUM(G104:G108)</f>
        <v>0</v>
      </c>
      <c r="H103" s="144">
        <f t="shared" si="8"/>
        <v>8754.84</v>
      </c>
      <c r="I103" s="144">
        <f>SUM(I104:I108)</f>
        <v>0</v>
      </c>
      <c r="J103" s="144">
        <f>SUM(J104:J108)</f>
        <v>0</v>
      </c>
      <c r="K103" s="144">
        <f>SUM(K104:K108)</f>
        <v>8754.84</v>
      </c>
    </row>
    <row r="104" spans="1:11" ht="25.5" x14ac:dyDescent="0.25">
      <c r="A104" s="3"/>
      <c r="B104" s="13" t="s">
        <v>130</v>
      </c>
      <c r="C104" s="75" t="s">
        <v>131</v>
      </c>
      <c r="D104" s="140">
        <f t="shared" si="7"/>
        <v>0</v>
      </c>
      <c r="E104" s="183"/>
      <c r="F104" s="183"/>
      <c r="G104" s="183"/>
      <c r="H104" s="140">
        <f t="shared" si="8"/>
        <v>0</v>
      </c>
      <c r="I104" s="183"/>
      <c r="J104" s="183"/>
      <c r="K104" s="183"/>
    </row>
    <row r="105" spans="1:11" ht="25.5" x14ac:dyDescent="0.25">
      <c r="A105" s="3"/>
      <c r="B105" s="13" t="s">
        <v>130</v>
      </c>
      <c r="C105" s="75" t="s">
        <v>132</v>
      </c>
      <c r="D105" s="140">
        <f t="shared" si="7"/>
        <v>0</v>
      </c>
      <c r="E105" s="183"/>
      <c r="F105" s="183"/>
      <c r="G105" s="183"/>
      <c r="H105" s="140">
        <f t="shared" si="8"/>
        <v>0</v>
      </c>
      <c r="I105" s="183"/>
      <c r="J105" s="183"/>
      <c r="K105" s="183"/>
    </row>
    <row r="106" spans="1:11" ht="25.5" x14ac:dyDescent="0.25">
      <c r="A106" s="3"/>
      <c r="B106" s="13" t="s">
        <v>133</v>
      </c>
      <c r="C106" s="75" t="s">
        <v>134</v>
      </c>
      <c r="D106" s="140">
        <f t="shared" si="7"/>
        <v>0</v>
      </c>
      <c r="E106" s="183"/>
      <c r="F106" s="183"/>
      <c r="G106" s="183"/>
      <c r="H106" s="140">
        <f t="shared" si="8"/>
        <v>0</v>
      </c>
      <c r="I106" s="183"/>
      <c r="J106" s="183"/>
      <c r="K106" s="183"/>
    </row>
    <row r="107" spans="1:11" ht="25.5" x14ac:dyDescent="0.25">
      <c r="A107" s="3"/>
      <c r="B107" s="13" t="s">
        <v>133</v>
      </c>
      <c r="C107" s="75" t="s">
        <v>135</v>
      </c>
      <c r="D107" s="140">
        <f t="shared" si="7"/>
        <v>0</v>
      </c>
      <c r="E107" s="183"/>
      <c r="F107" s="183"/>
      <c r="G107" s="183"/>
      <c r="H107" s="140">
        <f t="shared" si="8"/>
        <v>0</v>
      </c>
      <c r="I107" s="183"/>
      <c r="J107" s="183"/>
      <c r="K107" s="183"/>
    </row>
    <row r="108" spans="1:11" ht="25.5" x14ac:dyDescent="0.25">
      <c r="A108" s="3"/>
      <c r="B108" s="13" t="s">
        <v>133</v>
      </c>
      <c r="C108" s="75" t="s">
        <v>136</v>
      </c>
      <c r="D108" s="140">
        <f t="shared" si="7"/>
        <v>0</v>
      </c>
      <c r="E108" s="183"/>
      <c r="F108" s="183"/>
      <c r="G108" s="183">
        <v>0</v>
      </c>
      <c r="H108" s="140">
        <f t="shared" si="8"/>
        <v>8754.84</v>
      </c>
      <c r="I108" s="183"/>
      <c r="J108" s="183"/>
      <c r="K108" s="183">
        <v>8754.84</v>
      </c>
    </row>
    <row r="109" spans="1:11" ht="25.5" x14ac:dyDescent="0.25">
      <c r="A109" s="3"/>
      <c r="B109" s="12" t="s">
        <v>137</v>
      </c>
      <c r="C109" s="74" t="s">
        <v>138</v>
      </c>
      <c r="D109" s="144">
        <f t="shared" si="7"/>
        <v>0</v>
      </c>
      <c r="E109" s="144">
        <f>SUM(E110:E114)</f>
        <v>0</v>
      </c>
      <c r="F109" s="144">
        <f>SUM(F110:F114)</f>
        <v>0</v>
      </c>
      <c r="G109" s="144">
        <f>SUM(G110:G114)</f>
        <v>0</v>
      </c>
      <c r="H109" s="144">
        <f t="shared" si="8"/>
        <v>4000</v>
      </c>
      <c r="I109" s="144">
        <f>SUM(I110:I114)</f>
        <v>0</v>
      </c>
      <c r="J109" s="144">
        <f>SUM(J110:J114)</f>
        <v>0</v>
      </c>
      <c r="K109" s="144">
        <f>SUM(K110:K114)</f>
        <v>4000</v>
      </c>
    </row>
    <row r="110" spans="1:11" ht="25.5" x14ac:dyDescent="0.25">
      <c r="A110" s="3"/>
      <c r="B110" s="13" t="s">
        <v>137</v>
      </c>
      <c r="C110" s="75" t="s">
        <v>139</v>
      </c>
      <c r="D110" s="140">
        <f t="shared" si="7"/>
        <v>0</v>
      </c>
      <c r="E110" s="183"/>
      <c r="F110" s="183"/>
      <c r="G110" s="183"/>
      <c r="H110" s="140">
        <f t="shared" si="8"/>
        <v>0</v>
      </c>
      <c r="I110" s="183"/>
      <c r="J110" s="183"/>
      <c r="K110" s="183"/>
    </row>
    <row r="111" spans="1:11" ht="25.5" x14ac:dyDescent="0.25">
      <c r="A111" s="3"/>
      <c r="B111" s="13" t="s">
        <v>137</v>
      </c>
      <c r="C111" s="75" t="s">
        <v>140</v>
      </c>
      <c r="D111" s="140">
        <f t="shared" si="7"/>
        <v>0</v>
      </c>
      <c r="E111" s="183"/>
      <c r="F111" s="183"/>
      <c r="G111" s="183"/>
      <c r="H111" s="140">
        <f t="shared" si="8"/>
        <v>0</v>
      </c>
      <c r="I111" s="183"/>
      <c r="J111" s="183"/>
      <c r="K111" s="183"/>
    </row>
    <row r="112" spans="1:11" ht="25.5" x14ac:dyDescent="0.25">
      <c r="A112" s="3"/>
      <c r="B112" s="13" t="s">
        <v>137</v>
      </c>
      <c r="C112" s="75" t="s">
        <v>141</v>
      </c>
      <c r="D112" s="140">
        <f t="shared" si="7"/>
        <v>0</v>
      </c>
      <c r="E112" s="183"/>
      <c r="F112" s="183"/>
      <c r="G112" s="183">
        <v>0</v>
      </c>
      <c r="H112" s="140">
        <f t="shared" si="8"/>
        <v>0</v>
      </c>
      <c r="I112" s="183"/>
      <c r="J112" s="183"/>
      <c r="K112" s="183">
        <v>0</v>
      </c>
    </row>
    <row r="113" spans="1:11" ht="25.5" x14ac:dyDescent="0.25">
      <c r="A113" s="3"/>
      <c r="B113" s="13" t="s">
        <v>137</v>
      </c>
      <c r="C113" s="75" t="s">
        <v>142</v>
      </c>
      <c r="D113" s="140">
        <f t="shared" si="7"/>
        <v>0</v>
      </c>
      <c r="E113" s="183"/>
      <c r="F113" s="183"/>
      <c r="G113" s="183">
        <v>0</v>
      </c>
      <c r="H113" s="140">
        <f t="shared" si="8"/>
        <v>4000</v>
      </c>
      <c r="I113" s="183"/>
      <c r="J113" s="183"/>
      <c r="K113" s="183">
        <v>4000</v>
      </c>
    </row>
    <row r="114" spans="1:11" ht="25.5" x14ac:dyDescent="0.25">
      <c r="A114" s="3"/>
      <c r="B114" s="13" t="s">
        <v>137</v>
      </c>
      <c r="C114" s="75" t="s">
        <v>143</v>
      </c>
      <c r="D114" s="140">
        <f t="shared" si="7"/>
        <v>0</v>
      </c>
      <c r="E114" s="183"/>
      <c r="F114" s="183"/>
      <c r="G114" s="183">
        <v>0</v>
      </c>
      <c r="H114" s="140">
        <f t="shared" si="8"/>
        <v>0</v>
      </c>
      <c r="I114" s="183"/>
      <c r="J114" s="183"/>
      <c r="K114" s="183">
        <v>0</v>
      </c>
    </row>
    <row r="115" spans="1:11" ht="25.5" x14ac:dyDescent="0.25">
      <c r="A115" s="3"/>
      <c r="B115" s="12" t="s">
        <v>144</v>
      </c>
      <c r="C115" s="74" t="s">
        <v>145</v>
      </c>
      <c r="D115" s="144">
        <f t="shared" si="7"/>
        <v>640000</v>
      </c>
      <c r="E115" s="144">
        <f>SUM(E116:E120)</f>
        <v>0</v>
      </c>
      <c r="F115" s="144">
        <f>SUM(F116:F120)</f>
        <v>0</v>
      </c>
      <c r="G115" s="144">
        <f>SUM(G116:G120)</f>
        <v>640000</v>
      </c>
      <c r="H115" s="144">
        <f t="shared" si="8"/>
        <v>325997.67</v>
      </c>
      <c r="I115" s="144">
        <f>SUM(I116:I120)</f>
        <v>0</v>
      </c>
      <c r="J115" s="144">
        <f>SUM(J116:J120)</f>
        <v>0</v>
      </c>
      <c r="K115" s="144">
        <f>SUM(K116:K120)</f>
        <v>325997.67</v>
      </c>
    </row>
    <row r="116" spans="1:11" ht="38.25" x14ac:dyDescent="0.25">
      <c r="A116" s="4"/>
      <c r="B116" s="16" t="s">
        <v>146</v>
      </c>
      <c r="C116" s="78" t="s">
        <v>147</v>
      </c>
      <c r="D116" s="140">
        <f t="shared" si="7"/>
        <v>0</v>
      </c>
      <c r="E116" s="185"/>
      <c r="F116" s="185"/>
      <c r="G116" s="185">
        <v>0</v>
      </c>
      <c r="H116" s="140">
        <f t="shared" si="8"/>
        <v>0</v>
      </c>
      <c r="I116" s="185"/>
      <c r="J116" s="185"/>
      <c r="K116" s="185">
        <v>0</v>
      </c>
    </row>
    <row r="117" spans="1:11" ht="25.5" x14ac:dyDescent="0.25">
      <c r="A117" s="3"/>
      <c r="B117" s="13" t="s">
        <v>148</v>
      </c>
      <c r="C117" s="75" t="s">
        <v>149</v>
      </c>
      <c r="D117" s="140">
        <f t="shared" si="7"/>
        <v>0</v>
      </c>
      <c r="E117" s="183"/>
      <c r="F117" s="183"/>
      <c r="G117" s="182"/>
      <c r="H117" s="140">
        <f t="shared" si="8"/>
        <v>0</v>
      </c>
      <c r="I117" s="183"/>
      <c r="J117" s="183"/>
      <c r="K117" s="183"/>
    </row>
    <row r="118" spans="1:11" ht="25.5" x14ac:dyDescent="0.25">
      <c r="A118" s="3"/>
      <c r="B118" s="13" t="s">
        <v>148</v>
      </c>
      <c r="C118" s="75" t="s">
        <v>150</v>
      </c>
      <c r="D118" s="140">
        <f t="shared" si="7"/>
        <v>0</v>
      </c>
      <c r="E118" s="183"/>
      <c r="F118" s="183"/>
      <c r="G118" s="182"/>
      <c r="H118" s="140">
        <f t="shared" si="8"/>
        <v>0</v>
      </c>
      <c r="I118" s="183"/>
      <c r="J118" s="183"/>
      <c r="K118" s="183"/>
    </row>
    <row r="119" spans="1:11" ht="25.5" x14ac:dyDescent="0.25">
      <c r="A119" s="3"/>
      <c r="B119" s="13" t="s">
        <v>144</v>
      </c>
      <c r="C119" s="75" t="s">
        <v>151</v>
      </c>
      <c r="D119" s="140">
        <f t="shared" si="7"/>
        <v>0</v>
      </c>
      <c r="E119" s="183"/>
      <c r="F119" s="183"/>
      <c r="G119" s="182"/>
      <c r="H119" s="140">
        <f t="shared" si="8"/>
        <v>0</v>
      </c>
      <c r="I119" s="183"/>
      <c r="J119" s="183"/>
      <c r="K119" s="183"/>
    </row>
    <row r="120" spans="1:11" ht="25.5" x14ac:dyDescent="0.25">
      <c r="A120" s="3"/>
      <c r="B120" s="13" t="s">
        <v>144</v>
      </c>
      <c r="C120" s="75" t="s">
        <v>152</v>
      </c>
      <c r="D120" s="140">
        <f t="shared" si="7"/>
        <v>640000</v>
      </c>
      <c r="E120" s="183"/>
      <c r="F120" s="183"/>
      <c r="G120" s="182">
        <v>640000</v>
      </c>
      <c r="H120" s="140">
        <f t="shared" si="8"/>
        <v>325997.67</v>
      </c>
      <c r="I120" s="183"/>
      <c r="J120" s="183"/>
      <c r="K120" s="183">
        <v>325997.67</v>
      </c>
    </row>
    <row r="121" spans="1:11" ht="25.5" x14ac:dyDescent="0.25">
      <c r="A121" s="3"/>
      <c r="B121" s="12" t="s">
        <v>153</v>
      </c>
      <c r="C121" s="74" t="s">
        <v>154</v>
      </c>
      <c r="D121" s="144">
        <f t="shared" si="7"/>
        <v>48285720</v>
      </c>
      <c r="E121" s="144">
        <f>SUM(E122,E153,E158)</f>
        <v>0</v>
      </c>
      <c r="F121" s="144">
        <f>SUM(F122,F153,F158)</f>
        <v>43158020</v>
      </c>
      <c r="G121" s="144">
        <f>SUM(G122,G153,G158)</f>
        <v>5127700</v>
      </c>
      <c r="H121" s="144">
        <f t="shared" si="8"/>
        <v>3431473</v>
      </c>
      <c r="I121" s="144">
        <f>SUM(I122,I153,I158)</f>
        <v>0</v>
      </c>
      <c r="J121" s="144">
        <f>SUM(J122,J153,J158)</f>
        <v>170425</v>
      </c>
      <c r="K121" s="144">
        <f>SUM(K122,K153,K158)</f>
        <v>3261048</v>
      </c>
    </row>
    <row r="122" spans="1:11" ht="25.5" x14ac:dyDescent="0.25">
      <c r="A122" s="3"/>
      <c r="B122" s="12" t="s">
        <v>153</v>
      </c>
      <c r="C122" s="74" t="s">
        <v>155</v>
      </c>
      <c r="D122" s="144">
        <f t="shared" si="7"/>
        <v>48285720</v>
      </c>
      <c r="E122" s="144">
        <f>SUM(E123,E127,E140:E141)</f>
        <v>0</v>
      </c>
      <c r="F122" s="144">
        <f>SUM(F123,F127,F140:F141)</f>
        <v>43158020</v>
      </c>
      <c r="G122" s="144">
        <f>SUM(G123,G127,G140:G141)</f>
        <v>5127700</v>
      </c>
      <c r="H122" s="144">
        <f t="shared" si="8"/>
        <v>3431473</v>
      </c>
      <c r="I122" s="144">
        <f>SUM(I123,I127,I140:I141)</f>
        <v>0</v>
      </c>
      <c r="J122" s="144">
        <f>SUM(J123,J127,J140:J141)</f>
        <v>170425</v>
      </c>
      <c r="K122" s="144">
        <f>SUM(K123,K127,K140:K141)</f>
        <v>3261048</v>
      </c>
    </row>
    <row r="123" spans="1:11" ht="51" x14ac:dyDescent="0.25">
      <c r="A123" s="3"/>
      <c r="B123" s="14" t="s">
        <v>156</v>
      </c>
      <c r="C123" s="76" t="s">
        <v>157</v>
      </c>
      <c r="D123" s="141">
        <f t="shared" si="7"/>
        <v>1489000</v>
      </c>
      <c r="E123" s="141">
        <f>SUM(E124:E125)</f>
        <v>0</v>
      </c>
      <c r="F123" s="141">
        <f>SUM(F124:F125)</f>
        <v>0</v>
      </c>
      <c r="G123" s="141">
        <f>SUM(G124:G126)</f>
        <v>1489000</v>
      </c>
      <c r="H123" s="141">
        <f t="shared" si="8"/>
        <v>372348</v>
      </c>
      <c r="I123" s="141">
        <f>SUM(I124:I125)</f>
        <v>0</v>
      </c>
      <c r="J123" s="141">
        <f>SUM(J124:J125)</f>
        <v>0</v>
      </c>
      <c r="K123" s="141">
        <f>SUM(K124:K126)</f>
        <v>372348</v>
      </c>
    </row>
    <row r="124" spans="1:11" ht="25.5" x14ac:dyDescent="0.25">
      <c r="A124" s="3"/>
      <c r="B124" s="17" t="s">
        <v>158</v>
      </c>
      <c r="C124" s="75" t="s">
        <v>159</v>
      </c>
      <c r="D124" s="140">
        <f t="shared" si="7"/>
        <v>0</v>
      </c>
      <c r="E124" s="183"/>
      <c r="F124" s="183"/>
      <c r="G124" s="182"/>
      <c r="H124" s="140">
        <f t="shared" si="8"/>
        <v>0</v>
      </c>
      <c r="I124" s="183"/>
      <c r="J124" s="183"/>
      <c r="K124" s="183"/>
    </row>
    <row r="125" spans="1:11" ht="25.5" x14ac:dyDescent="0.25">
      <c r="A125" s="3"/>
      <c r="B125" s="17" t="s">
        <v>158</v>
      </c>
      <c r="C125" s="75" t="s">
        <v>160</v>
      </c>
      <c r="D125" s="140">
        <f t="shared" si="7"/>
        <v>1489000</v>
      </c>
      <c r="E125" s="183"/>
      <c r="F125" s="183"/>
      <c r="G125" s="182">
        <v>1489000</v>
      </c>
      <c r="H125" s="140">
        <f t="shared" si="8"/>
        <v>372348</v>
      </c>
      <c r="I125" s="183"/>
      <c r="J125" s="183"/>
      <c r="K125" s="183">
        <v>372348</v>
      </c>
    </row>
    <row r="126" spans="1:11" x14ac:dyDescent="0.25">
      <c r="A126" s="3"/>
      <c r="B126" s="17"/>
      <c r="C126" s="75"/>
      <c r="D126" s="140"/>
      <c r="E126" s="183"/>
      <c r="F126" s="183"/>
      <c r="G126" s="182"/>
      <c r="H126" s="140"/>
      <c r="I126" s="183"/>
      <c r="J126" s="183"/>
      <c r="K126" s="183"/>
    </row>
    <row r="127" spans="1:11" ht="25.5" x14ac:dyDescent="0.25">
      <c r="A127" s="3"/>
      <c r="B127" s="18" t="s">
        <v>161</v>
      </c>
      <c r="C127" s="74" t="s">
        <v>162</v>
      </c>
      <c r="D127" s="144">
        <f t="shared" ref="D127:D159" si="9">SUM(E127:G127)</f>
        <v>40350800</v>
      </c>
      <c r="E127" s="155">
        <f>SUM(E128,E130,E137)</f>
        <v>0</v>
      </c>
      <c r="F127" s="155">
        <f>SUM(F128,F130,F137)</f>
        <v>40350800</v>
      </c>
      <c r="G127" s="155">
        <f>SUM(G128,G130,G137)</f>
        <v>0</v>
      </c>
      <c r="H127" s="144">
        <f t="shared" ref="H127:H159" si="10">SUM(I127:K127)</f>
        <v>0</v>
      </c>
      <c r="I127" s="155">
        <f>SUM(I128,I130,I137)</f>
        <v>0</v>
      </c>
      <c r="J127" s="155">
        <f>SUM(J128,J130,J137)</f>
        <v>0</v>
      </c>
      <c r="K127" s="155">
        <f>SUM(K128,K130,K137)</f>
        <v>0</v>
      </c>
    </row>
    <row r="128" spans="1:11" ht="63.75" x14ac:dyDescent="0.25">
      <c r="A128" s="3"/>
      <c r="B128" s="14" t="s">
        <v>163</v>
      </c>
      <c r="C128" s="76" t="s">
        <v>164</v>
      </c>
      <c r="D128" s="146">
        <f t="shared" si="9"/>
        <v>0</v>
      </c>
      <c r="E128" s="141">
        <f>SUM(E129)</f>
        <v>0</v>
      </c>
      <c r="F128" s="141">
        <f>SUM(F129)</f>
        <v>0</v>
      </c>
      <c r="G128" s="141">
        <f>SUM(G129)</f>
        <v>0</v>
      </c>
      <c r="H128" s="146">
        <f t="shared" si="10"/>
        <v>0</v>
      </c>
      <c r="I128" s="141">
        <f>SUM(I129)</f>
        <v>0</v>
      </c>
      <c r="J128" s="141">
        <f>SUM(J129)</f>
        <v>0</v>
      </c>
      <c r="K128" s="141">
        <f>SUM(K129)</f>
        <v>0</v>
      </c>
    </row>
    <row r="129" spans="1:11" ht="25.5" x14ac:dyDescent="0.25">
      <c r="A129" s="3"/>
      <c r="B129" s="19" t="s">
        <v>165</v>
      </c>
      <c r="C129" s="75" t="s">
        <v>166</v>
      </c>
      <c r="D129" s="140">
        <f t="shared" si="9"/>
        <v>0</v>
      </c>
      <c r="E129" s="183"/>
      <c r="F129" s="183"/>
      <c r="G129" s="183"/>
      <c r="H129" s="148">
        <f t="shared" si="10"/>
        <v>0</v>
      </c>
      <c r="I129" s="183"/>
      <c r="J129" s="183"/>
      <c r="K129" s="183"/>
    </row>
    <row r="130" spans="1:11" ht="25.5" x14ac:dyDescent="0.25">
      <c r="A130" s="3"/>
      <c r="B130" s="20" t="s">
        <v>167</v>
      </c>
      <c r="C130" s="79" t="s">
        <v>168</v>
      </c>
      <c r="D130" s="147">
        <f t="shared" si="9"/>
        <v>40350800</v>
      </c>
      <c r="E130" s="147">
        <f>SUM(E131:E136)</f>
        <v>0</v>
      </c>
      <c r="F130" s="147">
        <f>SUM(F131:F136)</f>
        <v>40350800</v>
      </c>
      <c r="G130" s="147">
        <f>SUM(G131:G136)</f>
        <v>0</v>
      </c>
      <c r="H130" s="147">
        <f t="shared" si="10"/>
        <v>0</v>
      </c>
      <c r="I130" s="147">
        <f>SUM(I131:I136)</f>
        <v>0</v>
      </c>
      <c r="J130" s="147">
        <f>SUM(J131:J136)</f>
        <v>0</v>
      </c>
      <c r="K130" s="147">
        <f>SUM(K131:K136)</f>
        <v>0</v>
      </c>
    </row>
    <row r="131" spans="1:11" ht="25.5" x14ac:dyDescent="0.25">
      <c r="A131" s="3"/>
      <c r="B131" s="19" t="s">
        <v>165</v>
      </c>
      <c r="C131" s="75" t="s">
        <v>169</v>
      </c>
      <c r="D131" s="140">
        <f t="shared" si="9"/>
        <v>0</v>
      </c>
      <c r="E131" s="183"/>
      <c r="F131" s="183"/>
      <c r="G131" s="183"/>
      <c r="H131" s="140">
        <f t="shared" si="10"/>
        <v>0</v>
      </c>
      <c r="I131" s="183"/>
      <c r="J131" s="183"/>
      <c r="K131" s="183"/>
    </row>
    <row r="132" spans="1:11" ht="25.5" x14ac:dyDescent="0.25">
      <c r="A132" s="3"/>
      <c r="B132" s="19" t="s">
        <v>170</v>
      </c>
      <c r="C132" s="75" t="s">
        <v>171</v>
      </c>
      <c r="D132" s="140">
        <f t="shared" si="9"/>
        <v>40350800</v>
      </c>
      <c r="E132" s="183"/>
      <c r="F132" s="183">
        <v>40350800</v>
      </c>
      <c r="G132" s="183"/>
      <c r="H132" s="140">
        <f t="shared" si="10"/>
        <v>0</v>
      </c>
      <c r="I132" s="183"/>
      <c r="J132" s="183">
        <v>0</v>
      </c>
      <c r="K132" s="183"/>
    </row>
    <row r="133" spans="1:11" ht="25.5" x14ac:dyDescent="0.25">
      <c r="A133" s="3"/>
      <c r="B133" s="19" t="s">
        <v>165</v>
      </c>
      <c r="C133" s="75" t="s">
        <v>169</v>
      </c>
      <c r="D133" s="140">
        <f t="shared" si="9"/>
        <v>0</v>
      </c>
      <c r="E133" s="183"/>
      <c r="F133" s="183"/>
      <c r="G133" s="183"/>
      <c r="H133" s="140">
        <f t="shared" si="10"/>
        <v>0</v>
      </c>
      <c r="I133" s="183"/>
      <c r="J133" s="183"/>
      <c r="K133" s="183"/>
    </row>
    <row r="134" spans="1:11" ht="25.5" x14ac:dyDescent="0.25">
      <c r="A134" s="3"/>
      <c r="B134" s="19" t="s">
        <v>172</v>
      </c>
      <c r="C134" s="75" t="s">
        <v>173</v>
      </c>
      <c r="D134" s="140">
        <f t="shared" si="9"/>
        <v>0</v>
      </c>
      <c r="E134" s="183">
        <v>0</v>
      </c>
      <c r="F134" s="183">
        <v>0</v>
      </c>
      <c r="G134" s="183"/>
      <c r="H134" s="140">
        <f t="shared" si="10"/>
        <v>0</v>
      </c>
      <c r="I134" s="183">
        <v>0</v>
      </c>
      <c r="J134" s="183">
        <v>0</v>
      </c>
      <c r="K134" s="183"/>
    </row>
    <row r="135" spans="1:11" ht="25.5" x14ac:dyDescent="0.25">
      <c r="A135" s="3"/>
      <c r="B135" s="19" t="s">
        <v>165</v>
      </c>
      <c r="C135" s="75" t="s">
        <v>169</v>
      </c>
      <c r="D135" s="140">
        <f t="shared" si="9"/>
        <v>0</v>
      </c>
      <c r="E135" s="183"/>
      <c r="F135" s="183"/>
      <c r="G135" s="183"/>
      <c r="H135" s="140">
        <f t="shared" si="10"/>
        <v>0</v>
      </c>
      <c r="I135" s="183"/>
      <c r="J135" s="183"/>
      <c r="K135" s="183"/>
    </row>
    <row r="136" spans="1:11" ht="38.25" x14ac:dyDescent="0.25">
      <c r="A136" s="3"/>
      <c r="B136" s="19" t="s">
        <v>174</v>
      </c>
      <c r="C136" s="75" t="s">
        <v>175</v>
      </c>
      <c r="D136" s="140">
        <f t="shared" si="9"/>
        <v>0</v>
      </c>
      <c r="E136" s="183">
        <v>0</v>
      </c>
      <c r="F136" s="183">
        <v>0</v>
      </c>
      <c r="G136" s="183"/>
      <c r="H136" s="140">
        <f t="shared" si="10"/>
        <v>0</v>
      </c>
      <c r="I136" s="183">
        <v>0</v>
      </c>
      <c r="J136" s="183">
        <v>0</v>
      </c>
      <c r="K136" s="183"/>
    </row>
    <row r="137" spans="1:11" ht="38.25" x14ac:dyDescent="0.25">
      <c r="A137" s="3"/>
      <c r="B137" s="14" t="s">
        <v>176</v>
      </c>
      <c r="C137" s="76" t="s">
        <v>177</v>
      </c>
      <c r="D137" s="141">
        <f t="shared" si="9"/>
        <v>0</v>
      </c>
      <c r="E137" s="141">
        <f>SUM(E138:E139)</f>
        <v>0</v>
      </c>
      <c r="F137" s="141">
        <f>SUM(F138:F139)</f>
        <v>0</v>
      </c>
      <c r="G137" s="141">
        <f>SUM(G138:G139)</f>
        <v>0</v>
      </c>
      <c r="H137" s="141">
        <f t="shared" si="10"/>
        <v>0</v>
      </c>
      <c r="I137" s="141">
        <f>SUM(I138:I139)</f>
        <v>0</v>
      </c>
      <c r="J137" s="141">
        <f>SUM(J138:J139)</f>
        <v>0</v>
      </c>
      <c r="K137" s="141">
        <f>SUM(K138:K139)</f>
        <v>0</v>
      </c>
    </row>
    <row r="138" spans="1:11" ht="25.5" x14ac:dyDescent="0.25">
      <c r="A138" s="3"/>
      <c r="B138" s="19" t="s">
        <v>165</v>
      </c>
      <c r="C138" s="75" t="s">
        <v>178</v>
      </c>
      <c r="D138" s="140">
        <f t="shared" si="9"/>
        <v>0</v>
      </c>
      <c r="E138" s="183"/>
      <c r="F138" s="183"/>
      <c r="G138" s="183"/>
      <c r="H138" s="140">
        <f t="shared" si="10"/>
        <v>0</v>
      </c>
      <c r="I138" s="183"/>
      <c r="J138" s="183"/>
      <c r="K138" s="183"/>
    </row>
    <row r="139" spans="1:11" ht="25.5" x14ac:dyDescent="0.25">
      <c r="A139" s="3"/>
      <c r="B139" s="19" t="s">
        <v>165</v>
      </c>
      <c r="C139" s="75" t="s">
        <v>179</v>
      </c>
      <c r="D139" s="140">
        <f t="shared" si="9"/>
        <v>0</v>
      </c>
      <c r="E139" s="183"/>
      <c r="F139" s="183"/>
      <c r="G139" s="183"/>
      <c r="H139" s="140">
        <f t="shared" si="10"/>
        <v>0</v>
      </c>
      <c r="I139" s="183"/>
      <c r="J139" s="183"/>
      <c r="K139" s="183"/>
    </row>
    <row r="140" spans="1:11" ht="38.25" x14ac:dyDescent="0.25">
      <c r="A140" s="3"/>
      <c r="B140" s="21" t="s">
        <v>180</v>
      </c>
      <c r="C140" s="76" t="s">
        <v>181</v>
      </c>
      <c r="D140" s="141">
        <f t="shared" si="9"/>
        <v>0</v>
      </c>
      <c r="E140" s="186"/>
      <c r="F140" s="186"/>
      <c r="G140" s="186"/>
      <c r="H140" s="141">
        <f t="shared" si="10"/>
        <v>0</v>
      </c>
      <c r="I140" s="186"/>
      <c r="J140" s="186"/>
      <c r="K140" s="186"/>
    </row>
    <row r="141" spans="1:11" ht="25.5" x14ac:dyDescent="0.25">
      <c r="A141" s="3"/>
      <c r="B141" s="14" t="s">
        <v>182</v>
      </c>
      <c r="C141" s="76" t="s">
        <v>183</v>
      </c>
      <c r="D141" s="141">
        <f t="shared" si="9"/>
        <v>6445920</v>
      </c>
      <c r="E141" s="141">
        <f>SUM(E142:E152)</f>
        <v>0</v>
      </c>
      <c r="F141" s="141">
        <f>SUM(F142:F152)</f>
        <v>2807220</v>
      </c>
      <c r="G141" s="141">
        <f>SUM(G142:G152)</f>
        <v>3638700</v>
      </c>
      <c r="H141" s="141">
        <f t="shared" si="10"/>
        <v>3059125</v>
      </c>
      <c r="I141" s="141">
        <f>SUM(I142:I152)</f>
        <v>0</v>
      </c>
      <c r="J141" s="141">
        <f>SUM(J142:J152)</f>
        <v>170425</v>
      </c>
      <c r="K141" s="141">
        <f>SUM(K142:K152)</f>
        <v>2888700</v>
      </c>
    </row>
    <row r="142" spans="1:11" ht="38.25" x14ac:dyDescent="0.25">
      <c r="A142" s="3"/>
      <c r="B142" s="13" t="s">
        <v>184</v>
      </c>
      <c r="C142" s="75" t="s">
        <v>185</v>
      </c>
      <c r="D142" s="148">
        <f t="shared" si="9"/>
        <v>0</v>
      </c>
      <c r="E142" s="187"/>
      <c r="F142" s="187"/>
      <c r="G142" s="187"/>
      <c r="H142" s="148">
        <f t="shared" si="10"/>
        <v>0</v>
      </c>
      <c r="I142" s="189"/>
      <c r="J142" s="189"/>
      <c r="K142" s="189"/>
    </row>
    <row r="143" spans="1:11" ht="51" x14ac:dyDescent="0.25">
      <c r="A143" s="3"/>
      <c r="B143" s="13" t="s">
        <v>186</v>
      </c>
      <c r="C143" s="75" t="s">
        <v>187</v>
      </c>
      <c r="D143" s="140">
        <f t="shared" si="9"/>
        <v>0</v>
      </c>
      <c r="E143" s="182"/>
      <c r="F143" s="182"/>
      <c r="G143" s="182"/>
      <c r="H143" s="140">
        <f t="shared" si="10"/>
        <v>0</v>
      </c>
      <c r="I143" s="183"/>
      <c r="J143" s="183"/>
      <c r="K143" s="183"/>
    </row>
    <row r="144" spans="1:11" ht="76.5" x14ac:dyDescent="0.25">
      <c r="A144" s="3"/>
      <c r="B144" s="13" t="s">
        <v>188</v>
      </c>
      <c r="C144" s="75" t="s">
        <v>187</v>
      </c>
      <c r="D144" s="140">
        <f t="shared" si="9"/>
        <v>0</v>
      </c>
      <c r="E144" s="182"/>
      <c r="F144" s="182"/>
      <c r="G144" s="182">
        <v>0</v>
      </c>
      <c r="H144" s="140">
        <f t="shared" si="10"/>
        <v>0</v>
      </c>
      <c r="I144" s="183"/>
      <c r="J144" s="183"/>
      <c r="K144" s="183">
        <v>0</v>
      </c>
    </row>
    <row r="145" spans="1:11" ht="38.25" x14ac:dyDescent="0.25">
      <c r="A145" s="3"/>
      <c r="B145" s="13" t="s">
        <v>189</v>
      </c>
      <c r="C145" s="75" t="s">
        <v>187</v>
      </c>
      <c r="D145" s="140">
        <f t="shared" si="9"/>
        <v>2958700</v>
      </c>
      <c r="E145" s="182"/>
      <c r="F145" s="204">
        <v>70000</v>
      </c>
      <c r="G145" s="182">
        <v>2888700</v>
      </c>
      <c r="H145" s="140">
        <f t="shared" si="10"/>
        <v>2958700</v>
      </c>
      <c r="I145" s="183"/>
      <c r="J145" s="183">
        <v>70000</v>
      </c>
      <c r="K145" s="183">
        <v>2888700</v>
      </c>
    </row>
    <row r="146" spans="1:11" ht="38.25" x14ac:dyDescent="0.25">
      <c r="A146" s="3"/>
      <c r="B146" s="13" t="s">
        <v>190</v>
      </c>
      <c r="C146" s="75" t="s">
        <v>191</v>
      </c>
      <c r="D146" s="140">
        <f t="shared" si="9"/>
        <v>401700</v>
      </c>
      <c r="E146" s="188"/>
      <c r="F146" s="205">
        <v>401700</v>
      </c>
      <c r="G146" s="208">
        <v>0</v>
      </c>
      <c r="H146" s="140">
        <f t="shared" si="10"/>
        <v>100425</v>
      </c>
      <c r="I146" s="183"/>
      <c r="J146" s="183">
        <v>100425</v>
      </c>
      <c r="K146" s="183">
        <v>0</v>
      </c>
    </row>
    <row r="147" spans="1:11" ht="25.5" x14ac:dyDescent="0.25">
      <c r="A147" s="3"/>
      <c r="B147" s="13" t="s">
        <v>192</v>
      </c>
      <c r="C147" s="75" t="s">
        <v>187</v>
      </c>
      <c r="D147" s="140">
        <f t="shared" si="9"/>
        <v>0</v>
      </c>
      <c r="E147" s="188"/>
      <c r="F147" s="205">
        <v>0</v>
      </c>
      <c r="G147" s="208"/>
      <c r="H147" s="140">
        <f t="shared" si="10"/>
        <v>0</v>
      </c>
      <c r="I147" s="183"/>
      <c r="J147" s="183">
        <v>0</v>
      </c>
      <c r="K147" s="183"/>
    </row>
    <row r="148" spans="1:11" ht="25.5" x14ac:dyDescent="0.25">
      <c r="A148" s="3"/>
      <c r="B148" s="13" t="s">
        <v>193</v>
      </c>
      <c r="C148" s="75" t="s">
        <v>187</v>
      </c>
      <c r="D148" s="140">
        <f t="shared" si="9"/>
        <v>0</v>
      </c>
      <c r="E148" s="188"/>
      <c r="F148" s="205">
        <v>0</v>
      </c>
      <c r="G148" s="208"/>
      <c r="H148" s="140">
        <f t="shared" si="10"/>
        <v>0</v>
      </c>
      <c r="I148" s="183"/>
      <c r="J148" s="183">
        <v>0</v>
      </c>
      <c r="K148" s="183"/>
    </row>
    <row r="149" spans="1:11" ht="25.5" x14ac:dyDescent="0.25">
      <c r="A149" s="3"/>
      <c r="B149" s="13" t="s">
        <v>193</v>
      </c>
      <c r="C149" s="75" t="s">
        <v>187</v>
      </c>
      <c r="D149" s="140">
        <f t="shared" si="9"/>
        <v>2526500</v>
      </c>
      <c r="E149" s="188"/>
      <c r="F149" s="205">
        <v>1776500</v>
      </c>
      <c r="G149" s="208">
        <v>750000</v>
      </c>
      <c r="H149" s="140">
        <f t="shared" si="10"/>
        <v>0</v>
      </c>
      <c r="I149" s="183"/>
      <c r="J149" s="183">
        <v>0</v>
      </c>
      <c r="K149" s="183">
        <v>0</v>
      </c>
    </row>
    <row r="150" spans="1:11" ht="25.5" x14ac:dyDescent="0.25">
      <c r="A150" s="3"/>
      <c r="B150" s="13" t="s">
        <v>193</v>
      </c>
      <c r="C150" s="75" t="s">
        <v>187</v>
      </c>
      <c r="D150" s="140">
        <f t="shared" si="9"/>
        <v>0</v>
      </c>
      <c r="E150" s="188"/>
      <c r="F150" s="205"/>
      <c r="G150" s="208"/>
      <c r="H150" s="140">
        <f t="shared" si="10"/>
        <v>0</v>
      </c>
      <c r="I150" s="183"/>
      <c r="J150" s="183"/>
      <c r="K150" s="183"/>
    </row>
    <row r="151" spans="1:11" ht="38.25" x14ac:dyDescent="0.25">
      <c r="A151" s="3"/>
      <c r="B151" s="13" t="s">
        <v>194</v>
      </c>
      <c r="C151" s="75" t="s">
        <v>191</v>
      </c>
      <c r="D151" s="140">
        <f t="shared" si="9"/>
        <v>500490</v>
      </c>
      <c r="E151" s="188"/>
      <c r="F151" s="205">
        <v>500490</v>
      </c>
      <c r="G151" s="208">
        <v>0</v>
      </c>
      <c r="H151" s="140">
        <f t="shared" si="10"/>
        <v>0</v>
      </c>
      <c r="I151" s="183"/>
      <c r="J151" s="183">
        <v>0</v>
      </c>
      <c r="K151" s="183">
        <v>0</v>
      </c>
    </row>
    <row r="152" spans="1:11" ht="25.5" x14ac:dyDescent="0.25">
      <c r="A152" s="3"/>
      <c r="B152" s="13" t="s">
        <v>195</v>
      </c>
      <c r="C152" s="75" t="s">
        <v>191</v>
      </c>
      <c r="D152" s="140">
        <f t="shared" si="9"/>
        <v>58530</v>
      </c>
      <c r="E152" s="188"/>
      <c r="F152" s="205">
        <f>36540+21990</f>
        <v>58530</v>
      </c>
      <c r="G152" s="208">
        <v>0</v>
      </c>
      <c r="H152" s="140">
        <f t="shared" si="10"/>
        <v>0</v>
      </c>
      <c r="I152" s="183"/>
      <c r="J152" s="183">
        <v>0</v>
      </c>
      <c r="K152" s="183">
        <v>0</v>
      </c>
    </row>
    <row r="153" spans="1:11" ht="25.5" x14ac:dyDescent="0.25">
      <c r="A153" s="3"/>
      <c r="B153" s="18" t="s">
        <v>196</v>
      </c>
      <c r="C153" s="74" t="s">
        <v>197</v>
      </c>
      <c r="D153" s="144">
        <f t="shared" si="9"/>
        <v>0</v>
      </c>
      <c r="E153" s="144">
        <f>SUM(E154:E157)</f>
        <v>0</v>
      </c>
      <c r="F153" s="144">
        <f>SUM(F154:F157)</f>
        <v>0</v>
      </c>
      <c r="G153" s="144">
        <f>SUM(G154:G157)</f>
        <v>0</v>
      </c>
      <c r="H153" s="144">
        <f t="shared" si="10"/>
        <v>0</v>
      </c>
      <c r="I153" s="144">
        <f>SUM(I154:I157)</f>
        <v>0</v>
      </c>
      <c r="J153" s="144">
        <f>SUM(J154:J157)</f>
        <v>0</v>
      </c>
      <c r="K153" s="144">
        <f>SUM(K154:K157)</f>
        <v>0</v>
      </c>
    </row>
    <row r="154" spans="1:11" ht="25.5" x14ac:dyDescent="0.25">
      <c r="A154" s="3"/>
      <c r="B154" s="13" t="s">
        <v>196</v>
      </c>
      <c r="C154" s="75" t="s">
        <v>198</v>
      </c>
      <c r="D154" s="140">
        <f t="shared" si="9"/>
        <v>0</v>
      </c>
      <c r="E154" s="183"/>
      <c r="F154" s="183"/>
      <c r="G154" s="183"/>
      <c r="H154" s="140">
        <f t="shared" si="10"/>
        <v>0</v>
      </c>
      <c r="I154" s="183"/>
      <c r="J154" s="183"/>
      <c r="K154" s="183"/>
    </row>
    <row r="155" spans="1:11" ht="25.5" x14ac:dyDescent="0.25">
      <c r="A155" s="3"/>
      <c r="B155" s="13" t="s">
        <v>196</v>
      </c>
      <c r="C155" s="75" t="s">
        <v>199</v>
      </c>
      <c r="D155" s="140">
        <f t="shared" si="9"/>
        <v>0</v>
      </c>
      <c r="E155" s="183"/>
      <c r="F155" s="183"/>
      <c r="G155" s="183"/>
      <c r="H155" s="140">
        <f t="shared" si="10"/>
        <v>0</v>
      </c>
      <c r="I155" s="183"/>
      <c r="J155" s="183"/>
      <c r="K155" s="183"/>
    </row>
    <row r="156" spans="1:11" ht="25.5" x14ac:dyDescent="0.25">
      <c r="A156" s="3"/>
      <c r="B156" s="13" t="s">
        <v>196</v>
      </c>
      <c r="C156" s="75" t="s">
        <v>200</v>
      </c>
      <c r="D156" s="140">
        <f t="shared" si="9"/>
        <v>0</v>
      </c>
      <c r="E156" s="183"/>
      <c r="F156" s="183"/>
      <c r="G156" s="183"/>
      <c r="H156" s="140">
        <f t="shared" si="10"/>
        <v>0</v>
      </c>
      <c r="I156" s="183"/>
      <c r="J156" s="183"/>
      <c r="K156" s="183"/>
    </row>
    <row r="157" spans="1:11" ht="25.5" x14ac:dyDescent="0.25">
      <c r="A157" s="3"/>
      <c r="B157" s="13" t="s">
        <v>196</v>
      </c>
      <c r="C157" s="75" t="s">
        <v>201</v>
      </c>
      <c r="D157" s="140">
        <f t="shared" si="9"/>
        <v>0</v>
      </c>
      <c r="E157" s="183"/>
      <c r="F157" s="183"/>
      <c r="G157" s="183">
        <v>0</v>
      </c>
      <c r="H157" s="140">
        <f t="shared" si="10"/>
        <v>0</v>
      </c>
      <c r="I157" s="183"/>
      <c r="J157" s="183"/>
      <c r="K157" s="183">
        <v>0</v>
      </c>
    </row>
    <row r="158" spans="1:11" ht="51" x14ac:dyDescent="0.25">
      <c r="A158" s="3"/>
      <c r="B158" s="22" t="s">
        <v>202</v>
      </c>
      <c r="C158" s="79" t="s">
        <v>203</v>
      </c>
      <c r="D158" s="149">
        <f t="shared" si="9"/>
        <v>0</v>
      </c>
      <c r="E158" s="189"/>
      <c r="F158" s="189"/>
      <c r="G158" s="185"/>
      <c r="H158" s="149">
        <f t="shared" si="10"/>
        <v>0</v>
      </c>
      <c r="I158" s="189"/>
      <c r="J158" s="189"/>
      <c r="K158" s="185">
        <v>0</v>
      </c>
    </row>
    <row r="159" spans="1:11" ht="25.5" x14ac:dyDescent="0.25">
      <c r="A159" s="3"/>
      <c r="B159" s="23" t="s">
        <v>204</v>
      </c>
      <c r="C159" s="80" t="s">
        <v>205</v>
      </c>
      <c r="D159" s="150">
        <f t="shared" si="9"/>
        <v>99194720</v>
      </c>
      <c r="E159" s="150">
        <f>SUM(E12,E121)</f>
        <v>0</v>
      </c>
      <c r="F159" s="150">
        <f>SUM(F12,F121)</f>
        <v>43158020</v>
      </c>
      <c r="G159" s="150">
        <f>SUM(G12,G121)</f>
        <v>56036700</v>
      </c>
      <c r="H159" s="150">
        <f t="shared" si="10"/>
        <v>12468092.920000002</v>
      </c>
      <c r="I159" s="150">
        <f>SUM(I12,I121)</f>
        <v>0</v>
      </c>
      <c r="J159" s="150">
        <f>SUM(J12,J121)</f>
        <v>170425</v>
      </c>
      <c r="K159" s="150">
        <f>SUM(K12,K121)</f>
        <v>12297667.920000002</v>
      </c>
    </row>
    <row r="160" spans="1:11" x14ac:dyDescent="0.25">
      <c r="A160" s="3"/>
      <c r="B160" s="24"/>
      <c r="C160" s="81"/>
      <c r="D160" s="151"/>
      <c r="E160" s="151"/>
      <c r="F160" s="151"/>
      <c r="G160" s="151"/>
      <c r="H160" s="151"/>
      <c r="I160" s="151"/>
      <c r="J160" s="151"/>
      <c r="K160" s="151"/>
    </row>
    <row r="161" spans="1:11" x14ac:dyDescent="0.25">
      <c r="A161" s="3"/>
      <c r="B161" s="247" t="s">
        <v>206</v>
      </c>
      <c r="C161" s="248"/>
      <c r="D161" s="152" t="s">
        <v>14</v>
      </c>
      <c r="E161" s="152" t="s">
        <v>15</v>
      </c>
      <c r="F161" s="152" t="s">
        <v>16</v>
      </c>
      <c r="G161" s="152" t="s">
        <v>17</v>
      </c>
      <c r="H161" s="152" t="s">
        <v>14</v>
      </c>
      <c r="I161" s="152" t="s">
        <v>15</v>
      </c>
      <c r="J161" s="152" t="s">
        <v>16</v>
      </c>
      <c r="K161" s="152" t="s">
        <v>17</v>
      </c>
    </row>
    <row r="162" spans="1:11" x14ac:dyDescent="0.25">
      <c r="A162" s="3"/>
      <c r="B162" s="25"/>
      <c r="C162" s="82"/>
      <c r="D162" s="244" t="s">
        <v>207</v>
      </c>
      <c r="E162" s="246"/>
      <c r="F162" s="246"/>
      <c r="G162" s="245"/>
      <c r="H162" s="244" t="s">
        <v>207</v>
      </c>
      <c r="I162" s="246"/>
      <c r="J162" s="246"/>
      <c r="K162" s="245"/>
    </row>
    <row r="163" spans="1:11" ht="25.5" x14ac:dyDescent="0.25">
      <c r="A163" s="3"/>
      <c r="B163" s="26" t="s">
        <v>208</v>
      </c>
      <c r="C163" s="83" t="s">
        <v>209</v>
      </c>
      <c r="D163" s="153">
        <f t="shared" ref="D163:D309" si="11">SUM(E163:G163)</f>
        <v>14159555</v>
      </c>
      <c r="E163" s="153">
        <f>SUM(E164,E263,E267,E269)</f>
        <v>0</v>
      </c>
      <c r="F163" s="153">
        <f>SUM(F164,F263,F267,F269)</f>
        <v>0</v>
      </c>
      <c r="G163" s="153">
        <f>SUM(G164,G263,G267,G269)</f>
        <v>14159555</v>
      </c>
      <c r="H163" s="153">
        <f t="shared" ref="H163:H173" si="12">SUM(I163:K163)</f>
        <v>2348237.15</v>
      </c>
      <c r="I163" s="153">
        <f>SUM(I164,I263,I267,I269)</f>
        <v>0</v>
      </c>
      <c r="J163" s="153">
        <f>SUM(J164,J263,J267,J269)</f>
        <v>0</v>
      </c>
      <c r="K163" s="166">
        <f>SUM(K164,K263,K267,K269)</f>
        <v>2348237.15</v>
      </c>
    </row>
    <row r="164" spans="1:11" x14ac:dyDescent="0.25">
      <c r="A164" s="3"/>
      <c r="B164" s="27" t="s">
        <v>210</v>
      </c>
      <c r="C164" s="84" t="s">
        <v>211</v>
      </c>
      <c r="D164" s="154">
        <f t="shared" si="11"/>
        <v>12984755</v>
      </c>
      <c r="E164" s="154">
        <f>SUM(E165,E173)</f>
        <v>0</v>
      </c>
      <c r="F164" s="154">
        <f>SUM(F165,F173)</f>
        <v>0</v>
      </c>
      <c r="G164" s="154">
        <f>SUM(G165,G173)</f>
        <v>12984755</v>
      </c>
      <c r="H164" s="154">
        <f t="shared" si="12"/>
        <v>2330062.79</v>
      </c>
      <c r="I164" s="154">
        <f>SUM(I165,I173)</f>
        <v>0</v>
      </c>
      <c r="J164" s="154">
        <f>SUM(J165,J173)</f>
        <v>0</v>
      </c>
      <c r="K164" s="154">
        <f>SUM(K165,K173)</f>
        <v>2330062.79</v>
      </c>
    </row>
    <row r="165" spans="1:11" x14ac:dyDescent="0.25">
      <c r="A165" s="3"/>
      <c r="B165" s="12"/>
      <c r="C165" s="85" t="s">
        <v>212</v>
      </c>
      <c r="D165" s="155">
        <f t="shared" si="11"/>
        <v>1478522</v>
      </c>
      <c r="E165" s="155">
        <f>SUM(E166,E169)</f>
        <v>0</v>
      </c>
      <c r="F165" s="155">
        <f>SUM(F166,F169)</f>
        <v>0</v>
      </c>
      <c r="G165" s="155">
        <f>SUM(G166,G169)</f>
        <v>1478522</v>
      </c>
      <c r="H165" s="155">
        <f t="shared" si="12"/>
        <v>265876.02</v>
      </c>
      <c r="I165" s="155">
        <f>SUM(I166,I169)</f>
        <v>0</v>
      </c>
      <c r="J165" s="155">
        <f>SUM(J166,J169)</f>
        <v>0</v>
      </c>
      <c r="K165" s="155">
        <f>SUM(K166,K169)</f>
        <v>265876.02</v>
      </c>
    </row>
    <row r="166" spans="1:11" x14ac:dyDescent="0.25">
      <c r="A166" s="3"/>
      <c r="B166" s="28" t="s">
        <v>213</v>
      </c>
      <c r="C166" s="86" t="s">
        <v>214</v>
      </c>
      <c r="D166" s="147">
        <f t="shared" si="11"/>
        <v>1478522</v>
      </c>
      <c r="E166" s="147">
        <f>SUM(E167,E170,E171)</f>
        <v>0</v>
      </c>
      <c r="F166" s="147">
        <f>SUM(F167,F170,F171)</f>
        <v>0</v>
      </c>
      <c r="G166" s="147">
        <f>SUM(G167,G170,G171)</f>
        <v>1478522</v>
      </c>
      <c r="H166" s="147">
        <f t="shared" si="12"/>
        <v>265876.02</v>
      </c>
      <c r="I166" s="147">
        <f>SUM(I167,I170,I171)</f>
        <v>0</v>
      </c>
      <c r="J166" s="147">
        <f>SUM(J167,J170,J171)</f>
        <v>0</v>
      </c>
      <c r="K166" s="147">
        <f>SUM(K167,K170,K171)</f>
        <v>265876.02</v>
      </c>
    </row>
    <row r="167" spans="1:11" ht="25.5" x14ac:dyDescent="0.25">
      <c r="A167" s="3"/>
      <c r="B167" s="29" t="s">
        <v>771</v>
      </c>
      <c r="C167" s="87" t="s">
        <v>215</v>
      </c>
      <c r="D167" s="147">
        <f t="shared" si="11"/>
        <v>1135577</v>
      </c>
      <c r="E167" s="190"/>
      <c r="F167" s="190">
        <v>0</v>
      </c>
      <c r="G167" s="190">
        <v>1135577</v>
      </c>
      <c r="H167" s="147">
        <f t="shared" si="12"/>
        <v>238531.32</v>
      </c>
      <c r="I167" s="190"/>
      <c r="J167" s="190">
        <v>0</v>
      </c>
      <c r="K167" s="190">
        <f>233667.32+4864</f>
        <v>238531.32</v>
      </c>
    </row>
    <row r="168" spans="1:11" x14ac:dyDescent="0.25">
      <c r="A168" s="3"/>
      <c r="B168" s="30" t="s">
        <v>216</v>
      </c>
      <c r="C168" s="88"/>
      <c r="D168" s="153">
        <f t="shared" si="11"/>
        <v>0</v>
      </c>
      <c r="E168" s="191"/>
      <c r="F168" s="191"/>
      <c r="G168" s="191"/>
      <c r="H168" s="153">
        <f t="shared" si="12"/>
        <v>291150</v>
      </c>
      <c r="I168" s="191"/>
      <c r="J168" s="191"/>
      <c r="K168" s="191">
        <f>89855+104245+97050</f>
        <v>291150</v>
      </c>
    </row>
    <row r="169" spans="1:11" x14ac:dyDescent="0.25">
      <c r="A169" s="4"/>
      <c r="B169" s="31" t="s">
        <v>217</v>
      </c>
      <c r="C169" s="89" t="s">
        <v>218</v>
      </c>
      <c r="D169" s="147">
        <f t="shared" si="11"/>
        <v>0</v>
      </c>
      <c r="E169" s="190"/>
      <c r="F169" s="190"/>
      <c r="G169" s="190"/>
      <c r="H169" s="147">
        <f t="shared" si="12"/>
        <v>0</v>
      </c>
      <c r="I169" s="190"/>
      <c r="J169" s="190"/>
      <c r="K169" s="190"/>
    </row>
    <row r="170" spans="1:11" ht="25.5" x14ac:dyDescent="0.25">
      <c r="A170" s="3"/>
      <c r="B170" s="32" t="s">
        <v>772</v>
      </c>
      <c r="C170" s="89" t="s">
        <v>219</v>
      </c>
      <c r="D170" s="147">
        <f t="shared" si="11"/>
        <v>0</v>
      </c>
      <c r="E170" s="190"/>
      <c r="F170" s="190"/>
      <c r="G170" s="190">
        <v>0</v>
      </c>
      <c r="H170" s="147">
        <f t="shared" si="12"/>
        <v>0</v>
      </c>
      <c r="I170" s="190"/>
      <c r="J170" s="190"/>
      <c r="K170" s="190">
        <v>0</v>
      </c>
    </row>
    <row r="171" spans="1:11" ht="25.5" x14ac:dyDescent="0.25">
      <c r="A171" s="3"/>
      <c r="B171" s="32" t="s">
        <v>773</v>
      </c>
      <c r="C171" s="89" t="s">
        <v>220</v>
      </c>
      <c r="D171" s="147">
        <f t="shared" si="11"/>
        <v>342945</v>
      </c>
      <c r="E171" s="190"/>
      <c r="F171" s="190">
        <v>0</v>
      </c>
      <c r="G171" s="190">
        <v>342945</v>
      </c>
      <c r="H171" s="147">
        <f t="shared" si="12"/>
        <v>27344.7</v>
      </c>
      <c r="I171" s="190"/>
      <c r="J171" s="190">
        <v>0</v>
      </c>
      <c r="K171" s="190">
        <v>27344.7</v>
      </c>
    </row>
    <row r="172" spans="1:11" x14ac:dyDescent="0.25">
      <c r="A172" s="3"/>
      <c r="B172" s="30" t="s">
        <v>216</v>
      </c>
      <c r="C172" s="88"/>
      <c r="D172" s="153">
        <f t="shared" si="11"/>
        <v>0</v>
      </c>
      <c r="E172" s="191"/>
      <c r="F172" s="191"/>
      <c r="G172" s="191"/>
      <c r="H172" s="153">
        <f t="shared" si="12"/>
        <v>87927.299999999988</v>
      </c>
      <c r="I172" s="191"/>
      <c r="J172" s="191"/>
      <c r="K172" s="191">
        <f>27136.21+31481.99+29309.1</f>
        <v>87927.299999999988</v>
      </c>
    </row>
    <row r="173" spans="1:11" ht="51" x14ac:dyDescent="0.25">
      <c r="A173" s="3"/>
      <c r="B173" s="12" t="s">
        <v>221</v>
      </c>
      <c r="C173" s="85" t="s">
        <v>222</v>
      </c>
      <c r="D173" s="155">
        <f t="shared" si="11"/>
        <v>11506233</v>
      </c>
      <c r="E173" s="155">
        <f>SUM(E174,E190,E234,E237,E245)</f>
        <v>0</v>
      </c>
      <c r="F173" s="155">
        <f>SUM(F174,F190,F234,F237,F245)</f>
        <v>0</v>
      </c>
      <c r="G173" s="155">
        <f>SUM(G174,G190,G234,G237,G245)</f>
        <v>11506233</v>
      </c>
      <c r="H173" s="155">
        <f t="shared" si="12"/>
        <v>2064186.77</v>
      </c>
      <c r="I173" s="155">
        <f>SUM(I174,I190,I234,I237,I245)</f>
        <v>0</v>
      </c>
      <c r="J173" s="155">
        <f>SUM(J174,J190,J234,J237,J245)</f>
        <v>0</v>
      </c>
      <c r="K173" s="155">
        <f>SUM(K174,K190,K234,K237,K245)</f>
        <v>2064186.77</v>
      </c>
    </row>
    <row r="174" spans="1:11" ht="38.25" x14ac:dyDescent="0.25">
      <c r="A174" s="3"/>
      <c r="B174" s="33" t="s">
        <v>223</v>
      </c>
      <c r="C174" s="90" t="s">
        <v>224</v>
      </c>
      <c r="D174" s="156">
        <f t="shared" si="11"/>
        <v>8563675</v>
      </c>
      <c r="E174" s="156">
        <f>SUM(E175,E180,E185)</f>
        <v>0</v>
      </c>
      <c r="F174" s="156">
        <f>SUM(F175,F180,F185)</f>
        <v>0</v>
      </c>
      <c r="G174" s="156">
        <f>SUM(G175,G180,G185)</f>
        <v>8563675</v>
      </c>
      <c r="H174" s="156">
        <f>SUM(J174:K174)</f>
        <v>1429173.25</v>
      </c>
      <c r="I174" s="156">
        <f>SUM(I175,I180,I185)</f>
        <v>0</v>
      </c>
      <c r="J174" s="156">
        <f>SUM(J175,J180,J185)</f>
        <v>0</v>
      </c>
      <c r="K174" s="156">
        <f>SUM(K175,K180,K185)</f>
        <v>1429173.25</v>
      </c>
    </row>
    <row r="175" spans="1:11" ht="25.5" x14ac:dyDescent="0.25">
      <c r="A175" s="3"/>
      <c r="B175" s="34" t="s">
        <v>774</v>
      </c>
      <c r="C175" s="91" t="s">
        <v>225</v>
      </c>
      <c r="D175" s="157">
        <f t="shared" si="11"/>
        <v>6576527</v>
      </c>
      <c r="E175" s="143"/>
      <c r="F175" s="143"/>
      <c r="G175" s="157">
        <f>G176+G177</f>
        <v>6576527</v>
      </c>
      <c r="H175" s="157">
        <f t="shared" ref="H175:H309" si="13">SUM(I175:K175)</f>
        <v>1281561.06</v>
      </c>
      <c r="I175" s="143"/>
      <c r="J175" s="143"/>
      <c r="K175" s="157">
        <f>K176+K177</f>
        <v>1281561.06</v>
      </c>
    </row>
    <row r="176" spans="1:11" x14ac:dyDescent="0.25">
      <c r="A176" s="3"/>
      <c r="B176" s="32" t="s">
        <v>226</v>
      </c>
      <c r="C176" s="91"/>
      <c r="D176" s="147">
        <f t="shared" si="11"/>
        <v>2561200</v>
      </c>
      <c r="E176" s="183"/>
      <c r="F176" s="183"/>
      <c r="G176" s="183">
        <v>2561200</v>
      </c>
      <c r="H176" s="147">
        <f t="shared" si="13"/>
        <v>484478.5</v>
      </c>
      <c r="I176" s="183"/>
      <c r="J176" s="183"/>
      <c r="K176" s="183">
        <f>473581.5+10897</f>
        <v>484478.5</v>
      </c>
    </row>
    <row r="177" spans="1:11" x14ac:dyDescent="0.25">
      <c r="A177" s="3"/>
      <c r="B177" s="32" t="s">
        <v>227</v>
      </c>
      <c r="C177" s="91"/>
      <c r="D177" s="147">
        <f t="shared" si="11"/>
        <v>4015327</v>
      </c>
      <c r="E177" s="183"/>
      <c r="F177" s="183"/>
      <c r="G177" s="183">
        <v>4015327</v>
      </c>
      <c r="H177" s="147">
        <f t="shared" si="13"/>
        <v>797082.56</v>
      </c>
      <c r="I177" s="183"/>
      <c r="J177" s="183"/>
      <c r="K177" s="183">
        <v>797082.56</v>
      </c>
    </row>
    <row r="178" spans="1:11" ht="25.5" x14ac:dyDescent="0.25">
      <c r="A178" s="3"/>
      <c r="B178" s="35" t="s">
        <v>228</v>
      </c>
      <c r="C178" s="88"/>
      <c r="D178" s="153">
        <f t="shared" si="11"/>
        <v>0</v>
      </c>
      <c r="E178" s="191"/>
      <c r="F178" s="191"/>
      <c r="G178" s="191"/>
      <c r="H178" s="153">
        <f t="shared" si="13"/>
        <v>584315.79999999993</v>
      </c>
      <c r="I178" s="191"/>
      <c r="J178" s="191"/>
      <c r="K178" s="235">
        <f>179303+197935.58+189798.22+17279</f>
        <v>584315.79999999993</v>
      </c>
    </row>
    <row r="179" spans="1:11" ht="25.5" x14ac:dyDescent="0.25">
      <c r="A179" s="3"/>
      <c r="B179" s="36" t="s">
        <v>229</v>
      </c>
      <c r="C179" s="88"/>
      <c r="D179" s="153">
        <f t="shared" si="11"/>
        <v>0</v>
      </c>
      <c r="E179" s="191"/>
      <c r="F179" s="191"/>
      <c r="G179" s="191"/>
      <c r="H179" s="153">
        <f t="shared" si="13"/>
        <v>968789.48</v>
      </c>
      <c r="I179" s="191"/>
      <c r="J179" s="191"/>
      <c r="K179" s="235">
        <f>344829.36+305884.59+318075.53</f>
        <v>968789.48</v>
      </c>
    </row>
    <row r="180" spans="1:11" ht="25.5" x14ac:dyDescent="0.25">
      <c r="A180" s="3"/>
      <c r="B180" s="22" t="s">
        <v>230</v>
      </c>
      <c r="C180" s="91" t="s">
        <v>231</v>
      </c>
      <c r="D180" s="157">
        <f t="shared" si="11"/>
        <v>0</v>
      </c>
      <c r="E180" s="143"/>
      <c r="F180" s="143"/>
      <c r="G180" s="157">
        <f>G181+G182</f>
        <v>0</v>
      </c>
      <c r="H180" s="157">
        <f t="shared" si="13"/>
        <v>0</v>
      </c>
      <c r="I180" s="143"/>
      <c r="J180" s="143"/>
      <c r="K180" s="143">
        <f>K181+K182</f>
        <v>0</v>
      </c>
    </row>
    <row r="181" spans="1:11" x14ac:dyDescent="0.25">
      <c r="A181" s="3"/>
      <c r="B181" s="32" t="s">
        <v>226</v>
      </c>
      <c r="C181" s="91"/>
      <c r="D181" s="147">
        <f t="shared" si="11"/>
        <v>0</v>
      </c>
      <c r="E181" s="183"/>
      <c r="F181" s="183"/>
      <c r="G181" s="183">
        <v>0</v>
      </c>
      <c r="H181" s="147">
        <f t="shared" si="13"/>
        <v>0</v>
      </c>
      <c r="I181" s="183"/>
      <c r="J181" s="183"/>
      <c r="K181" s="183">
        <v>0</v>
      </c>
    </row>
    <row r="182" spans="1:11" x14ac:dyDescent="0.25">
      <c r="A182" s="3"/>
      <c r="B182" s="32" t="s">
        <v>227</v>
      </c>
      <c r="C182" s="91"/>
      <c r="D182" s="147">
        <f t="shared" si="11"/>
        <v>0</v>
      </c>
      <c r="E182" s="183"/>
      <c r="F182" s="183"/>
      <c r="G182" s="183">
        <v>0</v>
      </c>
      <c r="H182" s="147">
        <f t="shared" si="13"/>
        <v>0</v>
      </c>
      <c r="I182" s="183"/>
      <c r="J182" s="183"/>
      <c r="K182" s="183">
        <v>0</v>
      </c>
    </row>
    <row r="183" spans="1:11" ht="25.5" x14ac:dyDescent="0.25">
      <c r="A183" s="3"/>
      <c r="B183" s="35" t="s">
        <v>232</v>
      </c>
      <c r="C183" s="88"/>
      <c r="D183" s="153">
        <f t="shared" si="11"/>
        <v>0</v>
      </c>
      <c r="E183" s="191"/>
      <c r="F183" s="191"/>
      <c r="G183" s="191"/>
      <c r="H183" s="153">
        <f t="shared" si="13"/>
        <v>0</v>
      </c>
      <c r="I183" s="191"/>
      <c r="J183" s="191"/>
      <c r="K183" s="191">
        <v>0</v>
      </c>
    </row>
    <row r="184" spans="1:11" ht="25.5" x14ac:dyDescent="0.25">
      <c r="A184" s="3"/>
      <c r="B184" s="35" t="s">
        <v>233</v>
      </c>
      <c r="C184" s="88"/>
      <c r="D184" s="153">
        <f t="shared" si="11"/>
        <v>0</v>
      </c>
      <c r="E184" s="191"/>
      <c r="F184" s="191"/>
      <c r="G184" s="191"/>
      <c r="H184" s="153">
        <f t="shared" si="13"/>
        <v>0</v>
      </c>
      <c r="I184" s="191"/>
      <c r="J184" s="191"/>
      <c r="K184" s="191">
        <v>0</v>
      </c>
    </row>
    <row r="185" spans="1:11" ht="25.5" x14ac:dyDescent="0.25">
      <c r="A185" s="3"/>
      <c r="B185" s="34" t="s">
        <v>775</v>
      </c>
      <c r="C185" s="91" t="s">
        <v>234</v>
      </c>
      <c r="D185" s="157">
        <f t="shared" si="11"/>
        <v>1987148</v>
      </c>
      <c r="E185" s="143"/>
      <c r="F185" s="143"/>
      <c r="G185" s="157">
        <f>G186+G187</f>
        <v>1987148</v>
      </c>
      <c r="H185" s="157">
        <f t="shared" si="13"/>
        <v>147612.19</v>
      </c>
      <c r="I185" s="143"/>
      <c r="J185" s="143"/>
      <c r="K185" s="157">
        <f>K186+K187</f>
        <v>147612.19</v>
      </c>
    </row>
    <row r="186" spans="1:11" x14ac:dyDescent="0.25">
      <c r="A186" s="3"/>
      <c r="B186" s="32" t="s">
        <v>226</v>
      </c>
      <c r="C186" s="91"/>
      <c r="D186" s="147">
        <f t="shared" si="11"/>
        <v>773482</v>
      </c>
      <c r="E186" s="183"/>
      <c r="F186" s="183"/>
      <c r="G186" s="183">
        <v>773482</v>
      </c>
      <c r="H186" s="147">
        <f t="shared" si="13"/>
        <v>54545.38</v>
      </c>
      <c r="I186" s="183"/>
      <c r="J186" s="183"/>
      <c r="K186" s="183">
        <v>54545.38</v>
      </c>
    </row>
    <row r="187" spans="1:11" x14ac:dyDescent="0.25">
      <c r="A187" s="3"/>
      <c r="B187" s="32" t="s">
        <v>227</v>
      </c>
      <c r="C187" s="91"/>
      <c r="D187" s="147">
        <f t="shared" si="11"/>
        <v>1213666</v>
      </c>
      <c r="E187" s="183"/>
      <c r="F187" s="183"/>
      <c r="G187" s="183">
        <v>1213666</v>
      </c>
      <c r="H187" s="147">
        <f t="shared" si="13"/>
        <v>93066.81</v>
      </c>
      <c r="I187" s="183"/>
      <c r="J187" s="183"/>
      <c r="K187" s="183">
        <v>93066.81</v>
      </c>
    </row>
    <row r="188" spans="1:11" x14ac:dyDescent="0.25">
      <c r="A188" s="3"/>
      <c r="B188" s="35" t="s">
        <v>235</v>
      </c>
      <c r="C188" s="88"/>
      <c r="D188" s="153">
        <f t="shared" si="11"/>
        <v>0</v>
      </c>
      <c r="E188" s="191"/>
      <c r="F188" s="191"/>
      <c r="G188" s="191"/>
      <c r="H188" s="153">
        <f t="shared" si="13"/>
        <v>171245.12</v>
      </c>
      <c r="I188" s="191"/>
      <c r="J188" s="191"/>
      <c r="K188" s="195">
        <f>54149.51+59776.54+57319.07</f>
        <v>171245.12</v>
      </c>
    </row>
    <row r="189" spans="1:11" ht="25.5" x14ac:dyDescent="0.25">
      <c r="A189" s="3"/>
      <c r="B189" s="35" t="s">
        <v>236</v>
      </c>
      <c r="C189" s="88"/>
      <c r="D189" s="153">
        <f t="shared" si="11"/>
        <v>0</v>
      </c>
      <c r="E189" s="191"/>
      <c r="F189" s="191"/>
      <c r="G189" s="191"/>
      <c r="H189" s="153">
        <f t="shared" si="13"/>
        <v>292574.43</v>
      </c>
      <c r="I189" s="191"/>
      <c r="J189" s="191"/>
      <c r="K189" s="195">
        <f>92377.15+104138.47+96058.81</f>
        <v>292574.43</v>
      </c>
    </row>
    <row r="190" spans="1:11" x14ac:dyDescent="0.25">
      <c r="A190" s="3"/>
      <c r="B190" s="33" t="s">
        <v>237</v>
      </c>
      <c r="C190" s="90" t="s">
        <v>238</v>
      </c>
      <c r="D190" s="156">
        <f t="shared" si="11"/>
        <v>1865123</v>
      </c>
      <c r="E190" s="156">
        <f>SUM(E191,E192,E193,E194,E203,E204,E213,E232)</f>
        <v>0</v>
      </c>
      <c r="F190" s="156">
        <f>SUM(F191,F192,F193,F194,F203,F204,F213,F232)</f>
        <v>0</v>
      </c>
      <c r="G190" s="156">
        <f>SUM(G191,G192,G193,G194,G203,G204,G213,G232)</f>
        <v>1865123</v>
      </c>
      <c r="H190" s="156">
        <f t="shared" si="13"/>
        <v>373843.22</v>
      </c>
      <c r="I190" s="156">
        <f>SUM(I191,I192,I193,I194,I203,I204,I213,I232)</f>
        <v>0</v>
      </c>
      <c r="J190" s="156">
        <f>SUM(J191,J192,J193,J194,J203,J204,J213,J232)</f>
        <v>0</v>
      </c>
      <c r="K190" s="156">
        <f>SUM(K191,K192,K193,K194,K203,K204,K213,K232)</f>
        <v>373843.22</v>
      </c>
    </row>
    <row r="191" spans="1:11" ht="25.5" x14ac:dyDescent="0.25">
      <c r="A191" s="3"/>
      <c r="B191" s="37" t="s">
        <v>239</v>
      </c>
      <c r="C191" s="92" t="s">
        <v>240</v>
      </c>
      <c r="D191" s="156">
        <f t="shared" si="11"/>
        <v>176600</v>
      </c>
      <c r="E191" s="192"/>
      <c r="F191" s="192"/>
      <c r="G191" s="192">
        <v>176600</v>
      </c>
      <c r="H191" s="156">
        <f t="shared" si="13"/>
        <v>30900.68</v>
      </c>
      <c r="I191" s="192"/>
      <c r="J191" s="192"/>
      <c r="K191" s="192">
        <v>30900.68</v>
      </c>
    </row>
    <row r="192" spans="1:11" ht="25.5" x14ac:dyDescent="0.25">
      <c r="A192" s="3"/>
      <c r="B192" s="33" t="s">
        <v>241</v>
      </c>
      <c r="C192" s="92" t="s">
        <v>242</v>
      </c>
      <c r="D192" s="156">
        <f t="shared" si="11"/>
        <v>0</v>
      </c>
      <c r="E192" s="192"/>
      <c r="F192" s="192"/>
      <c r="G192" s="192">
        <v>0</v>
      </c>
      <c r="H192" s="156">
        <f t="shared" si="13"/>
        <v>0</v>
      </c>
      <c r="I192" s="192"/>
      <c r="J192" s="192"/>
      <c r="K192" s="192">
        <v>0</v>
      </c>
    </row>
    <row r="193" spans="1:11" ht="25.5" x14ac:dyDescent="0.25">
      <c r="A193" s="3"/>
      <c r="B193" s="33" t="s">
        <v>243</v>
      </c>
      <c r="C193" s="92" t="s">
        <v>244</v>
      </c>
      <c r="D193" s="156">
        <f t="shared" si="11"/>
        <v>0</v>
      </c>
      <c r="E193" s="192"/>
      <c r="F193" s="192"/>
      <c r="G193" s="192"/>
      <c r="H193" s="156">
        <f t="shared" si="13"/>
        <v>0</v>
      </c>
      <c r="I193" s="192"/>
      <c r="J193" s="192"/>
      <c r="K193" s="192"/>
    </row>
    <row r="194" spans="1:11" ht="25.5" x14ac:dyDescent="0.25">
      <c r="A194" s="3"/>
      <c r="B194" s="33" t="s">
        <v>245</v>
      </c>
      <c r="C194" s="93" t="s">
        <v>790</v>
      </c>
      <c r="D194" s="158">
        <f t="shared" si="11"/>
        <v>360900</v>
      </c>
      <c r="E194" s="158">
        <f>SUM(E195:E202)</f>
        <v>0</v>
      </c>
      <c r="F194" s="158">
        <f>SUM(F195:F202)</f>
        <v>0</v>
      </c>
      <c r="G194" s="158">
        <f>SUM(G195:G202)</f>
        <v>360900</v>
      </c>
      <c r="H194" s="158">
        <f t="shared" si="13"/>
        <v>94815.94</v>
      </c>
      <c r="I194" s="158">
        <f>SUM(I195:I202)</f>
        <v>0</v>
      </c>
      <c r="J194" s="158">
        <f>SUM(J195:J202)</f>
        <v>0</v>
      </c>
      <c r="K194" s="158">
        <f>SUM(K195:K202)</f>
        <v>94815.94</v>
      </c>
    </row>
    <row r="195" spans="1:11" x14ac:dyDescent="0.25">
      <c r="A195" s="3"/>
      <c r="B195" s="13" t="s">
        <v>246</v>
      </c>
      <c r="C195" s="89">
        <v>247</v>
      </c>
      <c r="D195" s="147">
        <f t="shared" si="11"/>
        <v>259000</v>
      </c>
      <c r="E195" s="183"/>
      <c r="F195" s="183"/>
      <c r="G195" s="183">
        <v>259000</v>
      </c>
      <c r="H195" s="147">
        <f t="shared" si="13"/>
        <v>71393.55</v>
      </c>
      <c r="I195" s="183"/>
      <c r="J195" s="183"/>
      <c r="K195" s="183">
        <v>71393.55</v>
      </c>
    </row>
    <row r="196" spans="1:11" x14ac:dyDescent="0.25">
      <c r="A196" s="3"/>
      <c r="B196" s="13" t="s">
        <v>247</v>
      </c>
      <c r="C196" s="89">
        <v>247</v>
      </c>
      <c r="D196" s="147">
        <f t="shared" si="11"/>
        <v>0</v>
      </c>
      <c r="E196" s="183"/>
      <c r="F196" s="183"/>
      <c r="G196" s="183"/>
      <c r="H196" s="147">
        <f t="shared" si="13"/>
        <v>0</v>
      </c>
      <c r="I196" s="183"/>
      <c r="J196" s="183"/>
      <c r="K196" s="183"/>
    </row>
    <row r="197" spans="1:11" x14ac:dyDescent="0.25">
      <c r="A197" s="3"/>
      <c r="B197" s="13" t="s">
        <v>248</v>
      </c>
      <c r="C197" s="89">
        <v>247</v>
      </c>
      <c r="D197" s="147">
        <f t="shared" si="11"/>
        <v>94500</v>
      </c>
      <c r="E197" s="183"/>
      <c r="F197" s="183"/>
      <c r="G197" s="183">
        <v>94500</v>
      </c>
      <c r="H197" s="147">
        <f t="shared" si="13"/>
        <v>22204.03</v>
      </c>
      <c r="I197" s="183"/>
      <c r="J197" s="183"/>
      <c r="K197" s="183">
        <v>22204.03</v>
      </c>
    </row>
    <row r="198" spans="1:11" x14ac:dyDescent="0.25">
      <c r="A198" s="3"/>
      <c r="B198" s="13" t="s">
        <v>249</v>
      </c>
      <c r="C198" s="89">
        <v>247</v>
      </c>
      <c r="D198" s="147">
        <f t="shared" si="11"/>
        <v>7400</v>
      </c>
      <c r="E198" s="183"/>
      <c r="F198" s="183"/>
      <c r="G198" s="183">
        <v>7400</v>
      </c>
      <c r="H198" s="147">
        <f t="shared" si="13"/>
        <v>1218.3599999999999</v>
      </c>
      <c r="I198" s="183"/>
      <c r="J198" s="183"/>
      <c r="K198" s="183">
        <v>1218.3599999999999</v>
      </c>
    </row>
    <row r="199" spans="1:11" x14ac:dyDescent="0.25">
      <c r="A199" s="3"/>
      <c r="B199" s="13" t="s">
        <v>250</v>
      </c>
      <c r="C199" s="89">
        <v>247</v>
      </c>
      <c r="D199" s="147">
        <f t="shared" si="11"/>
        <v>0</v>
      </c>
      <c r="E199" s="183"/>
      <c r="F199" s="183"/>
      <c r="G199" s="183"/>
      <c r="H199" s="147">
        <f t="shared" si="13"/>
        <v>0</v>
      </c>
      <c r="I199" s="183"/>
      <c r="J199" s="183"/>
      <c r="K199" s="183"/>
    </row>
    <row r="200" spans="1:11" x14ac:dyDescent="0.25">
      <c r="A200" s="3"/>
      <c r="B200" s="13" t="s">
        <v>251</v>
      </c>
      <c r="C200" s="89">
        <v>244</v>
      </c>
      <c r="D200" s="147">
        <f t="shared" si="11"/>
        <v>0</v>
      </c>
      <c r="E200" s="183"/>
      <c r="F200" s="183"/>
      <c r="G200" s="183"/>
      <c r="H200" s="147">
        <f t="shared" si="13"/>
        <v>0</v>
      </c>
      <c r="I200" s="183"/>
      <c r="J200" s="183"/>
      <c r="K200" s="183"/>
    </row>
    <row r="201" spans="1:11" ht="25.5" x14ac:dyDescent="0.25">
      <c r="A201" s="3"/>
      <c r="B201" s="13" t="s">
        <v>252</v>
      </c>
      <c r="C201" s="89">
        <v>244</v>
      </c>
      <c r="D201" s="147">
        <f t="shared" si="11"/>
        <v>0</v>
      </c>
      <c r="E201" s="183"/>
      <c r="F201" s="183"/>
      <c r="G201" s="183"/>
      <c r="H201" s="147">
        <f t="shared" si="13"/>
        <v>0</v>
      </c>
      <c r="I201" s="183"/>
      <c r="J201" s="183"/>
      <c r="K201" s="183"/>
    </row>
    <row r="202" spans="1:11" x14ac:dyDescent="0.25">
      <c r="A202" s="3"/>
      <c r="B202" s="13" t="s">
        <v>253</v>
      </c>
      <c r="C202" s="89">
        <v>244</v>
      </c>
      <c r="D202" s="147">
        <f t="shared" si="11"/>
        <v>0</v>
      </c>
      <c r="E202" s="183"/>
      <c r="F202" s="183"/>
      <c r="G202" s="183"/>
      <c r="H202" s="147">
        <f t="shared" si="13"/>
        <v>0</v>
      </c>
      <c r="I202" s="183"/>
      <c r="J202" s="183"/>
      <c r="K202" s="183"/>
    </row>
    <row r="203" spans="1:11" ht="25.5" x14ac:dyDescent="0.25">
      <c r="A203" s="3"/>
      <c r="B203" s="37" t="s">
        <v>254</v>
      </c>
      <c r="C203" s="90" t="s">
        <v>255</v>
      </c>
      <c r="D203" s="156">
        <f t="shared" si="11"/>
        <v>273000</v>
      </c>
      <c r="E203" s="193"/>
      <c r="F203" s="193"/>
      <c r="G203" s="192">
        <v>273000</v>
      </c>
      <c r="H203" s="156">
        <f t="shared" si="13"/>
        <v>0</v>
      </c>
      <c r="I203" s="192"/>
      <c r="J203" s="192"/>
      <c r="K203" s="192">
        <v>0</v>
      </c>
    </row>
    <row r="204" spans="1:11" ht="25.5" x14ac:dyDescent="0.25">
      <c r="A204" s="3"/>
      <c r="B204" s="33" t="s">
        <v>256</v>
      </c>
      <c r="C204" s="94" t="s">
        <v>257</v>
      </c>
      <c r="D204" s="156">
        <f t="shared" si="11"/>
        <v>660623</v>
      </c>
      <c r="E204" s="156">
        <f>SUM(E205:E211)</f>
        <v>0</v>
      </c>
      <c r="F204" s="156">
        <f>SUM(F205:F211)</f>
        <v>0</v>
      </c>
      <c r="G204" s="156">
        <f>SUM(G205:G211)</f>
        <v>660623</v>
      </c>
      <c r="H204" s="156">
        <f t="shared" si="13"/>
        <v>106156.42</v>
      </c>
      <c r="I204" s="156">
        <f>SUM(I205:I211)</f>
        <v>0</v>
      </c>
      <c r="J204" s="156">
        <f>SUM(J205:J211)</f>
        <v>0</v>
      </c>
      <c r="K204" s="156">
        <f>SUM(K205:K211)</f>
        <v>106156.42</v>
      </c>
    </row>
    <row r="205" spans="1:11" x14ac:dyDescent="0.25">
      <c r="A205" s="3"/>
      <c r="B205" s="13" t="s">
        <v>258</v>
      </c>
      <c r="C205" s="89">
        <v>243</v>
      </c>
      <c r="D205" s="147">
        <f t="shared" si="11"/>
        <v>0</v>
      </c>
      <c r="E205" s="183"/>
      <c r="F205" s="183"/>
      <c r="G205" s="183"/>
      <c r="H205" s="147">
        <f t="shared" si="13"/>
        <v>0</v>
      </c>
      <c r="I205" s="183"/>
      <c r="J205" s="183"/>
      <c r="K205" s="183"/>
    </row>
    <row r="206" spans="1:11" x14ac:dyDescent="0.25">
      <c r="A206" s="3"/>
      <c r="B206" s="13" t="s">
        <v>259</v>
      </c>
      <c r="C206" s="89"/>
      <c r="D206" s="147">
        <f t="shared" si="11"/>
        <v>30000</v>
      </c>
      <c r="E206" s="183"/>
      <c r="F206" s="183"/>
      <c r="G206" s="183">
        <v>30000</v>
      </c>
      <c r="H206" s="147">
        <f t="shared" si="13"/>
        <v>0</v>
      </c>
      <c r="I206" s="183"/>
      <c r="J206" s="183"/>
      <c r="K206" s="183">
        <v>0</v>
      </c>
    </row>
    <row r="207" spans="1:11" ht="38.25" x14ac:dyDescent="0.25">
      <c r="A207" s="3"/>
      <c r="B207" s="13" t="s">
        <v>260</v>
      </c>
      <c r="C207" s="89"/>
      <c r="D207" s="147">
        <f t="shared" si="11"/>
        <v>30000</v>
      </c>
      <c r="E207" s="183"/>
      <c r="F207" s="183"/>
      <c r="G207" s="183">
        <v>30000</v>
      </c>
      <c r="H207" s="147">
        <f t="shared" si="13"/>
        <v>0</v>
      </c>
      <c r="I207" s="183"/>
      <c r="J207" s="183"/>
      <c r="K207" s="183">
        <v>0</v>
      </c>
    </row>
    <row r="208" spans="1:11" x14ac:dyDescent="0.25">
      <c r="A208" s="3"/>
      <c r="B208" s="13" t="s">
        <v>261</v>
      </c>
      <c r="C208" s="89"/>
      <c r="D208" s="147">
        <f t="shared" si="11"/>
        <v>11300</v>
      </c>
      <c r="E208" s="183"/>
      <c r="F208" s="183"/>
      <c r="G208" s="183">
        <v>11300</v>
      </c>
      <c r="H208" s="147">
        <f t="shared" si="13"/>
        <v>0</v>
      </c>
      <c r="I208" s="183"/>
      <c r="J208" s="183"/>
      <c r="K208" s="183">
        <v>0</v>
      </c>
    </row>
    <row r="209" spans="1:11" x14ac:dyDescent="0.25">
      <c r="A209" s="3"/>
      <c r="B209" s="13" t="s">
        <v>262</v>
      </c>
      <c r="C209" s="89"/>
      <c r="D209" s="147">
        <f t="shared" si="11"/>
        <v>0</v>
      </c>
      <c r="E209" s="183"/>
      <c r="F209" s="183"/>
      <c r="G209" s="183"/>
      <c r="H209" s="147">
        <f t="shared" si="13"/>
        <v>0</v>
      </c>
      <c r="I209" s="183"/>
      <c r="J209" s="183"/>
      <c r="K209" s="183"/>
    </row>
    <row r="210" spans="1:11" x14ac:dyDescent="0.25">
      <c r="A210" s="3"/>
      <c r="B210" s="13" t="s">
        <v>263</v>
      </c>
      <c r="C210" s="89"/>
      <c r="D210" s="147">
        <f t="shared" si="11"/>
        <v>589323</v>
      </c>
      <c r="E210" s="183"/>
      <c r="F210" s="183"/>
      <c r="G210" s="183">
        <v>589323</v>
      </c>
      <c r="H210" s="147">
        <f t="shared" si="13"/>
        <v>106156.42</v>
      </c>
      <c r="I210" s="183"/>
      <c r="J210" s="183"/>
      <c r="K210" s="183">
        <f>103955.42+2201</f>
        <v>106156.42</v>
      </c>
    </row>
    <row r="211" spans="1:11" ht="25.5" x14ac:dyDescent="0.25">
      <c r="A211" s="3"/>
      <c r="B211" s="38" t="s">
        <v>264</v>
      </c>
      <c r="C211" s="89"/>
      <c r="D211" s="147">
        <f t="shared" si="11"/>
        <v>0</v>
      </c>
      <c r="E211" s="183"/>
      <c r="F211" s="183"/>
      <c r="G211" s="183"/>
      <c r="H211" s="147">
        <f t="shared" si="13"/>
        <v>0</v>
      </c>
      <c r="I211" s="183"/>
      <c r="J211" s="183"/>
      <c r="K211" s="183"/>
    </row>
    <row r="212" spans="1:11" x14ac:dyDescent="0.25">
      <c r="A212" s="3"/>
      <c r="B212" s="38" t="s">
        <v>265</v>
      </c>
      <c r="C212" s="89"/>
      <c r="D212" s="147">
        <f t="shared" si="11"/>
        <v>0</v>
      </c>
      <c r="E212" s="183"/>
      <c r="F212" s="183"/>
      <c r="G212" s="183">
        <v>0</v>
      </c>
      <c r="H212" s="147">
        <f t="shared" si="13"/>
        <v>0</v>
      </c>
      <c r="I212" s="183"/>
      <c r="J212" s="183"/>
      <c r="K212" s="183"/>
    </row>
    <row r="213" spans="1:11" x14ac:dyDescent="0.25">
      <c r="A213" s="3"/>
      <c r="B213" s="33" t="s">
        <v>776</v>
      </c>
      <c r="C213" s="94" t="s">
        <v>266</v>
      </c>
      <c r="D213" s="156">
        <f t="shared" si="11"/>
        <v>380000</v>
      </c>
      <c r="E213" s="156">
        <f>SUM(E214:E231)</f>
        <v>0</v>
      </c>
      <c r="F213" s="156">
        <f>SUM(F214:F231)</f>
        <v>0</v>
      </c>
      <c r="G213" s="156">
        <f>SUM(G214:G231)</f>
        <v>380000</v>
      </c>
      <c r="H213" s="156">
        <f t="shared" si="13"/>
        <v>141970.18</v>
      </c>
      <c r="I213" s="156">
        <f>SUM(I214:I231)</f>
        <v>0</v>
      </c>
      <c r="J213" s="156">
        <f>SUM(J214:J231)</f>
        <v>0</v>
      </c>
      <c r="K213" s="156">
        <f>SUM(K214:K231)</f>
        <v>141970.18</v>
      </c>
    </row>
    <row r="214" spans="1:11" ht="25.5" x14ac:dyDescent="0.25">
      <c r="A214" s="3"/>
      <c r="B214" s="13" t="s">
        <v>267</v>
      </c>
      <c r="C214" s="89"/>
      <c r="D214" s="147">
        <f t="shared" si="11"/>
        <v>0</v>
      </c>
      <c r="E214" s="183"/>
      <c r="F214" s="183"/>
      <c r="G214" s="183"/>
      <c r="H214" s="147">
        <f t="shared" si="13"/>
        <v>0</v>
      </c>
      <c r="I214" s="183"/>
      <c r="J214" s="183"/>
      <c r="K214" s="183"/>
    </row>
    <row r="215" spans="1:11" ht="25.5" x14ac:dyDescent="0.25">
      <c r="A215" s="3"/>
      <c r="B215" s="13" t="s">
        <v>268</v>
      </c>
      <c r="C215" s="89"/>
      <c r="D215" s="147">
        <f t="shared" si="11"/>
        <v>0</v>
      </c>
      <c r="E215" s="183"/>
      <c r="F215" s="183"/>
      <c r="G215" s="183"/>
      <c r="H215" s="147">
        <f t="shared" si="13"/>
        <v>0</v>
      </c>
      <c r="I215" s="183"/>
      <c r="J215" s="183"/>
      <c r="K215" s="183"/>
    </row>
    <row r="216" spans="1:11" x14ac:dyDescent="0.25">
      <c r="A216" s="3"/>
      <c r="B216" s="13" t="s">
        <v>269</v>
      </c>
      <c r="C216" s="89"/>
      <c r="D216" s="147">
        <f t="shared" si="11"/>
        <v>0</v>
      </c>
      <c r="E216" s="183"/>
      <c r="F216" s="183"/>
      <c r="G216" s="183"/>
      <c r="H216" s="147">
        <f t="shared" si="13"/>
        <v>0</v>
      </c>
      <c r="I216" s="183"/>
      <c r="J216" s="183"/>
      <c r="K216" s="183"/>
    </row>
    <row r="217" spans="1:11" ht="25.5" x14ac:dyDescent="0.25">
      <c r="A217" s="3"/>
      <c r="B217" s="13" t="s">
        <v>270</v>
      </c>
      <c r="C217" s="89"/>
      <c r="D217" s="147">
        <f t="shared" si="11"/>
        <v>0</v>
      </c>
      <c r="E217" s="183"/>
      <c r="F217" s="183"/>
      <c r="G217" s="183"/>
      <c r="H217" s="147">
        <f t="shared" si="13"/>
        <v>0</v>
      </c>
      <c r="I217" s="183"/>
      <c r="J217" s="183"/>
      <c r="K217" s="183"/>
    </row>
    <row r="218" spans="1:11" ht="25.5" x14ac:dyDescent="0.25">
      <c r="A218" s="3"/>
      <c r="B218" s="13" t="s">
        <v>271</v>
      </c>
      <c r="C218" s="89" t="s">
        <v>272</v>
      </c>
      <c r="D218" s="147">
        <f t="shared" si="11"/>
        <v>0</v>
      </c>
      <c r="E218" s="183"/>
      <c r="F218" s="183"/>
      <c r="G218" s="183">
        <v>0</v>
      </c>
      <c r="H218" s="147">
        <f t="shared" si="13"/>
        <v>0</v>
      </c>
      <c r="I218" s="183"/>
      <c r="J218" s="183"/>
      <c r="K218" s="183"/>
    </row>
    <row r="219" spans="1:11" ht="38.25" x14ac:dyDescent="0.25">
      <c r="A219" s="3"/>
      <c r="B219" s="13" t="s">
        <v>273</v>
      </c>
      <c r="C219" s="89"/>
      <c r="D219" s="147">
        <f t="shared" si="11"/>
        <v>0</v>
      </c>
      <c r="E219" s="183"/>
      <c r="F219" s="183"/>
      <c r="G219" s="183"/>
      <c r="H219" s="147">
        <f t="shared" si="13"/>
        <v>0</v>
      </c>
      <c r="I219" s="183"/>
      <c r="J219" s="183"/>
      <c r="K219" s="183"/>
    </row>
    <row r="220" spans="1:11" x14ac:dyDescent="0.25">
      <c r="A220" s="3"/>
      <c r="B220" s="13" t="s">
        <v>274</v>
      </c>
      <c r="C220" s="89"/>
      <c r="D220" s="147">
        <f t="shared" si="11"/>
        <v>0</v>
      </c>
      <c r="E220" s="183"/>
      <c r="F220" s="183"/>
      <c r="G220" s="183"/>
      <c r="H220" s="147">
        <f t="shared" si="13"/>
        <v>0</v>
      </c>
      <c r="I220" s="183"/>
      <c r="J220" s="183"/>
      <c r="K220" s="183"/>
    </row>
    <row r="221" spans="1:11" ht="25.5" x14ac:dyDescent="0.25">
      <c r="A221" s="3"/>
      <c r="B221" s="13" t="s">
        <v>275</v>
      </c>
      <c r="C221" s="89" t="s">
        <v>272</v>
      </c>
      <c r="D221" s="147">
        <f t="shared" si="11"/>
        <v>145200</v>
      </c>
      <c r="E221" s="183"/>
      <c r="F221" s="183"/>
      <c r="G221" s="183">
        <v>145200</v>
      </c>
      <c r="H221" s="147">
        <f t="shared" si="13"/>
        <v>141970.18</v>
      </c>
      <c r="I221" s="183"/>
      <c r="J221" s="183"/>
      <c r="K221" s="183">
        <v>141970.18</v>
      </c>
    </row>
    <row r="222" spans="1:11" ht="25.5" x14ac:dyDescent="0.25">
      <c r="A222" s="3"/>
      <c r="B222" s="13" t="s">
        <v>276</v>
      </c>
      <c r="C222" s="89" t="s">
        <v>272</v>
      </c>
      <c r="D222" s="147">
        <f t="shared" si="11"/>
        <v>0</v>
      </c>
      <c r="E222" s="183"/>
      <c r="F222" s="183"/>
      <c r="G222" s="183">
        <v>0</v>
      </c>
      <c r="H222" s="147">
        <f t="shared" si="13"/>
        <v>0</v>
      </c>
      <c r="I222" s="183"/>
      <c r="J222" s="183"/>
      <c r="K222" s="183">
        <v>0</v>
      </c>
    </row>
    <row r="223" spans="1:11" ht="25.5" x14ac:dyDescent="0.25">
      <c r="A223" s="3"/>
      <c r="B223" s="13" t="s">
        <v>277</v>
      </c>
      <c r="C223" s="89" t="s">
        <v>272</v>
      </c>
      <c r="D223" s="147">
        <f t="shared" si="11"/>
        <v>10800</v>
      </c>
      <c r="E223" s="183"/>
      <c r="F223" s="183"/>
      <c r="G223" s="183">
        <v>10800</v>
      </c>
      <c r="H223" s="147">
        <f t="shared" si="13"/>
        <v>0</v>
      </c>
      <c r="I223" s="183"/>
      <c r="J223" s="183"/>
      <c r="K223" s="183">
        <v>0</v>
      </c>
    </row>
    <row r="224" spans="1:11" ht="25.5" x14ac:dyDescent="0.25">
      <c r="A224" s="3"/>
      <c r="B224" s="13" t="s">
        <v>278</v>
      </c>
      <c r="C224" s="89" t="s">
        <v>272</v>
      </c>
      <c r="D224" s="147">
        <f t="shared" si="11"/>
        <v>200000</v>
      </c>
      <c r="E224" s="183"/>
      <c r="F224" s="183"/>
      <c r="G224" s="183">
        <v>200000</v>
      </c>
      <c r="H224" s="147">
        <f t="shared" si="13"/>
        <v>0</v>
      </c>
      <c r="I224" s="183"/>
      <c r="J224" s="183"/>
      <c r="K224" s="183"/>
    </row>
    <row r="225" spans="1:11" ht="25.5" x14ac:dyDescent="0.25">
      <c r="A225" s="3"/>
      <c r="B225" s="13" t="s">
        <v>279</v>
      </c>
      <c r="C225" s="95" t="s">
        <v>791</v>
      </c>
      <c r="D225" s="147">
        <f t="shared" si="11"/>
        <v>0</v>
      </c>
      <c r="E225" s="183"/>
      <c r="F225" s="183"/>
      <c r="G225" s="183">
        <v>0</v>
      </c>
      <c r="H225" s="147">
        <f t="shared" si="13"/>
        <v>0</v>
      </c>
      <c r="I225" s="183"/>
      <c r="J225" s="183"/>
      <c r="K225" s="183"/>
    </row>
    <row r="226" spans="1:11" ht="25.5" x14ac:dyDescent="0.25">
      <c r="A226" s="3"/>
      <c r="B226" s="13" t="s">
        <v>279</v>
      </c>
      <c r="C226" s="95" t="s">
        <v>272</v>
      </c>
      <c r="D226" s="147">
        <f t="shared" si="11"/>
        <v>24000</v>
      </c>
      <c r="E226" s="183"/>
      <c r="F226" s="183"/>
      <c r="G226" s="183">
        <v>24000</v>
      </c>
      <c r="H226" s="147">
        <f t="shared" si="13"/>
        <v>0</v>
      </c>
      <c r="I226" s="183"/>
      <c r="J226" s="183"/>
      <c r="K226" s="183">
        <v>0</v>
      </c>
    </row>
    <row r="227" spans="1:11" x14ac:dyDescent="0.25">
      <c r="A227" s="3"/>
      <c r="B227" s="13" t="s">
        <v>280</v>
      </c>
      <c r="C227" s="89"/>
      <c r="D227" s="147">
        <f t="shared" si="11"/>
        <v>0</v>
      </c>
      <c r="E227" s="183"/>
      <c r="F227" s="183"/>
      <c r="G227" s="183"/>
      <c r="H227" s="147">
        <f t="shared" si="13"/>
        <v>0</v>
      </c>
      <c r="I227" s="183"/>
      <c r="J227" s="183"/>
      <c r="K227" s="183"/>
    </row>
    <row r="228" spans="1:11" ht="25.5" x14ac:dyDescent="0.25">
      <c r="A228" s="3"/>
      <c r="B228" s="13" t="s">
        <v>281</v>
      </c>
      <c r="C228" s="89" t="s">
        <v>272</v>
      </c>
      <c r="D228" s="147">
        <f t="shared" si="11"/>
        <v>0</v>
      </c>
      <c r="E228" s="183"/>
      <c r="F228" s="183"/>
      <c r="G228" s="183">
        <v>0</v>
      </c>
      <c r="H228" s="147">
        <f t="shared" si="13"/>
        <v>0</v>
      </c>
      <c r="I228" s="183"/>
      <c r="J228" s="183"/>
      <c r="K228" s="183"/>
    </row>
    <row r="229" spans="1:11" ht="25.5" x14ac:dyDescent="0.25">
      <c r="A229" s="3"/>
      <c r="B229" s="13" t="s">
        <v>282</v>
      </c>
      <c r="C229" s="89" t="s">
        <v>272</v>
      </c>
      <c r="D229" s="147">
        <f t="shared" si="11"/>
        <v>0</v>
      </c>
      <c r="E229" s="183"/>
      <c r="F229" s="183"/>
      <c r="G229" s="183">
        <v>0</v>
      </c>
      <c r="H229" s="147">
        <f t="shared" si="13"/>
        <v>0</v>
      </c>
      <c r="I229" s="183"/>
      <c r="J229" s="183"/>
      <c r="K229" s="183">
        <v>0</v>
      </c>
    </row>
    <row r="230" spans="1:11" ht="25.5" x14ac:dyDescent="0.25">
      <c r="A230" s="3"/>
      <c r="B230" s="13" t="s">
        <v>263</v>
      </c>
      <c r="C230" s="89" t="s">
        <v>272</v>
      </c>
      <c r="D230" s="147">
        <f t="shared" si="11"/>
        <v>0</v>
      </c>
      <c r="E230" s="183"/>
      <c r="F230" s="183"/>
      <c r="G230" s="183">
        <v>0</v>
      </c>
      <c r="H230" s="147">
        <f t="shared" si="13"/>
        <v>0</v>
      </c>
      <c r="I230" s="183"/>
      <c r="J230" s="183"/>
      <c r="K230" s="183">
        <v>0</v>
      </c>
    </row>
    <row r="231" spans="1:11" x14ac:dyDescent="0.25">
      <c r="A231" s="3"/>
      <c r="B231" s="13" t="s">
        <v>283</v>
      </c>
      <c r="C231" s="89"/>
      <c r="D231" s="147">
        <f t="shared" si="11"/>
        <v>0</v>
      </c>
      <c r="E231" s="183"/>
      <c r="F231" s="183"/>
      <c r="G231" s="183">
        <v>0</v>
      </c>
      <c r="H231" s="147">
        <f t="shared" si="13"/>
        <v>0</v>
      </c>
      <c r="I231" s="183"/>
      <c r="J231" s="183"/>
      <c r="K231" s="183">
        <v>0</v>
      </c>
    </row>
    <row r="232" spans="1:11" x14ac:dyDescent="0.25">
      <c r="A232" s="3"/>
      <c r="B232" s="33"/>
      <c r="C232" s="90" t="s">
        <v>284</v>
      </c>
      <c r="D232" s="156">
        <f t="shared" si="11"/>
        <v>14000</v>
      </c>
      <c r="E232" s="156">
        <f>SUM(E233)</f>
        <v>0</v>
      </c>
      <c r="F232" s="156">
        <f>SUM(F233)</f>
        <v>0</v>
      </c>
      <c r="G232" s="156">
        <f>SUM(G233)</f>
        <v>14000</v>
      </c>
      <c r="H232" s="156">
        <f t="shared" si="13"/>
        <v>0</v>
      </c>
      <c r="I232" s="156">
        <f>SUM(I233)</f>
        <v>0</v>
      </c>
      <c r="J232" s="156">
        <f>SUM(J233)</f>
        <v>0</v>
      </c>
      <c r="K232" s="156">
        <f>SUM(K233)</f>
        <v>0</v>
      </c>
    </row>
    <row r="233" spans="1:11" x14ac:dyDescent="0.25">
      <c r="A233" s="3"/>
      <c r="B233" s="22" t="s">
        <v>285</v>
      </c>
      <c r="C233" s="96" t="s">
        <v>286</v>
      </c>
      <c r="D233" s="147">
        <f t="shared" si="11"/>
        <v>14000</v>
      </c>
      <c r="E233" s="183"/>
      <c r="F233" s="183"/>
      <c r="G233" s="182">
        <v>14000</v>
      </c>
      <c r="H233" s="147">
        <f t="shared" si="13"/>
        <v>0</v>
      </c>
      <c r="I233" s="183"/>
      <c r="J233" s="183"/>
      <c r="K233" s="183">
        <v>0</v>
      </c>
    </row>
    <row r="234" spans="1:11" x14ac:dyDescent="0.25">
      <c r="A234" s="3"/>
      <c r="B234" s="33"/>
      <c r="C234" s="90" t="s">
        <v>287</v>
      </c>
      <c r="D234" s="158">
        <f t="shared" si="11"/>
        <v>3435</v>
      </c>
      <c r="E234" s="158">
        <f>SUM(E235:E236)</f>
        <v>0</v>
      </c>
      <c r="F234" s="158">
        <f>SUM(F235:F236)</f>
        <v>0</v>
      </c>
      <c r="G234" s="158">
        <f>SUM(G235:G236)</f>
        <v>3435</v>
      </c>
      <c r="H234" s="158">
        <f t="shared" si="13"/>
        <v>2988.1</v>
      </c>
      <c r="I234" s="158">
        <f>SUM(I235:I236)</f>
        <v>0</v>
      </c>
      <c r="J234" s="158">
        <f>SUM(J235:J236)</f>
        <v>0</v>
      </c>
      <c r="K234" s="236">
        <f>SUM(K235:K236)</f>
        <v>2988.1</v>
      </c>
    </row>
    <row r="235" spans="1:11" ht="25.5" x14ac:dyDescent="0.25">
      <c r="A235" s="3"/>
      <c r="B235" s="22" t="s">
        <v>288</v>
      </c>
      <c r="C235" s="95" t="s">
        <v>289</v>
      </c>
      <c r="D235" s="147">
        <f t="shared" si="11"/>
        <v>3435</v>
      </c>
      <c r="E235" s="183"/>
      <c r="F235" s="183"/>
      <c r="G235" s="183">
        <v>3435</v>
      </c>
      <c r="H235" s="147">
        <f t="shared" si="13"/>
        <v>2988.1</v>
      </c>
      <c r="I235" s="183"/>
      <c r="J235" s="183"/>
      <c r="K235" s="237">
        <v>2988.1</v>
      </c>
    </row>
    <row r="236" spans="1:11" ht="25.5" x14ac:dyDescent="0.25">
      <c r="A236" s="3"/>
      <c r="B236" s="22" t="s">
        <v>290</v>
      </c>
      <c r="C236" s="95" t="s">
        <v>291</v>
      </c>
      <c r="D236" s="147">
        <f t="shared" si="11"/>
        <v>0</v>
      </c>
      <c r="E236" s="183"/>
      <c r="F236" s="183"/>
      <c r="G236" s="183"/>
      <c r="H236" s="147">
        <f t="shared" si="13"/>
        <v>0</v>
      </c>
      <c r="I236" s="183"/>
      <c r="J236" s="183"/>
      <c r="K236" s="183"/>
    </row>
    <row r="237" spans="1:11" x14ac:dyDescent="0.25">
      <c r="A237" s="3"/>
      <c r="B237" s="33" t="s">
        <v>292</v>
      </c>
      <c r="C237" s="90" t="s">
        <v>293</v>
      </c>
      <c r="D237" s="158">
        <f t="shared" si="11"/>
        <v>53000</v>
      </c>
      <c r="E237" s="158">
        <f>SUM(E238:E244)</f>
        <v>0</v>
      </c>
      <c r="F237" s="158">
        <f>SUM(F238:F244)</f>
        <v>0</v>
      </c>
      <c r="G237" s="158">
        <f>SUM(G238:G244)</f>
        <v>53000</v>
      </c>
      <c r="H237" s="158">
        <f t="shared" si="13"/>
        <v>3080</v>
      </c>
      <c r="I237" s="158">
        <f>SUM(I238:I244)</f>
        <v>0</v>
      </c>
      <c r="J237" s="158">
        <f>SUM(J238:J244)</f>
        <v>0</v>
      </c>
      <c r="K237" s="158">
        <f>SUM(K238:K244)</f>
        <v>3080</v>
      </c>
    </row>
    <row r="238" spans="1:11" ht="25.5" x14ac:dyDescent="0.25">
      <c r="A238" s="3"/>
      <c r="B238" s="13" t="s">
        <v>294</v>
      </c>
      <c r="C238" s="89" t="s">
        <v>295</v>
      </c>
      <c r="D238" s="147">
        <f t="shared" si="11"/>
        <v>0</v>
      </c>
      <c r="E238" s="183"/>
      <c r="F238" s="183"/>
      <c r="G238" s="182"/>
      <c r="H238" s="147">
        <f t="shared" si="13"/>
        <v>0</v>
      </c>
      <c r="I238" s="183"/>
      <c r="J238" s="183"/>
      <c r="K238" s="183"/>
    </row>
    <row r="239" spans="1:11" ht="25.5" x14ac:dyDescent="0.25">
      <c r="A239" s="3"/>
      <c r="B239" s="13" t="s">
        <v>296</v>
      </c>
      <c r="C239" s="89" t="s">
        <v>297</v>
      </c>
      <c r="D239" s="147">
        <f t="shared" si="11"/>
        <v>0</v>
      </c>
      <c r="E239" s="183"/>
      <c r="F239" s="183"/>
      <c r="G239" s="182">
        <v>0</v>
      </c>
      <c r="H239" s="147">
        <f t="shared" si="13"/>
        <v>0</v>
      </c>
      <c r="I239" s="183"/>
      <c r="J239" s="183"/>
      <c r="K239" s="183">
        <v>0</v>
      </c>
    </row>
    <row r="240" spans="1:11" x14ac:dyDescent="0.25">
      <c r="A240" s="3"/>
      <c r="B240" s="13" t="s">
        <v>298</v>
      </c>
      <c r="C240" s="89" t="s">
        <v>299</v>
      </c>
      <c r="D240" s="147">
        <f t="shared" si="11"/>
        <v>0</v>
      </c>
      <c r="E240" s="183"/>
      <c r="F240" s="183"/>
      <c r="G240" s="182"/>
      <c r="H240" s="147">
        <f t="shared" si="13"/>
        <v>0</v>
      </c>
      <c r="I240" s="183"/>
      <c r="J240" s="183"/>
      <c r="K240" s="183"/>
    </row>
    <row r="241" spans="1:11" ht="25.5" x14ac:dyDescent="0.25">
      <c r="A241" s="3"/>
      <c r="B241" s="13" t="s">
        <v>300</v>
      </c>
      <c r="C241" s="95" t="s">
        <v>301</v>
      </c>
      <c r="D241" s="147">
        <f t="shared" si="11"/>
        <v>3080</v>
      </c>
      <c r="E241" s="183"/>
      <c r="F241" s="183"/>
      <c r="G241" s="182">
        <v>3080</v>
      </c>
      <c r="H241" s="147">
        <f t="shared" si="13"/>
        <v>3080</v>
      </c>
      <c r="I241" s="183"/>
      <c r="J241" s="183"/>
      <c r="K241" s="183">
        <v>3080</v>
      </c>
    </row>
    <row r="242" spans="1:11" x14ac:dyDescent="0.25">
      <c r="A242" s="3"/>
      <c r="B242" s="13" t="s">
        <v>302</v>
      </c>
      <c r="C242" s="89" t="s">
        <v>303</v>
      </c>
      <c r="D242" s="147">
        <f t="shared" si="11"/>
        <v>0</v>
      </c>
      <c r="E242" s="183"/>
      <c r="F242" s="183"/>
      <c r="G242" s="182">
        <v>0</v>
      </c>
      <c r="H242" s="147">
        <f t="shared" si="13"/>
        <v>0</v>
      </c>
      <c r="I242" s="183"/>
      <c r="J242" s="183"/>
      <c r="K242" s="183">
        <v>0</v>
      </c>
    </row>
    <row r="243" spans="1:11" ht="25.5" x14ac:dyDescent="0.25">
      <c r="A243" s="3"/>
      <c r="B243" s="13" t="s">
        <v>304</v>
      </c>
      <c r="C243" s="89" t="s">
        <v>305</v>
      </c>
      <c r="D243" s="147">
        <f t="shared" si="11"/>
        <v>49920</v>
      </c>
      <c r="E243" s="183"/>
      <c r="F243" s="183"/>
      <c r="G243" s="182">
        <v>49920</v>
      </c>
      <c r="H243" s="147">
        <f t="shared" si="13"/>
        <v>0</v>
      </c>
      <c r="I243" s="183"/>
      <c r="J243" s="183"/>
      <c r="K243" s="183">
        <v>0</v>
      </c>
    </row>
    <row r="244" spans="1:11" x14ac:dyDescent="0.25">
      <c r="A244" s="3"/>
      <c r="B244" s="13" t="s">
        <v>283</v>
      </c>
      <c r="C244" s="95" t="s">
        <v>792</v>
      </c>
      <c r="D244" s="147">
        <f t="shared" si="11"/>
        <v>0</v>
      </c>
      <c r="E244" s="183"/>
      <c r="F244" s="183"/>
      <c r="G244" s="182"/>
      <c r="H244" s="147">
        <f t="shared" si="13"/>
        <v>0</v>
      </c>
      <c r="I244" s="183"/>
      <c r="J244" s="183"/>
      <c r="K244" s="183"/>
    </row>
    <row r="245" spans="1:11" ht="25.5" x14ac:dyDescent="0.25">
      <c r="A245" s="3"/>
      <c r="B245" s="33" t="s">
        <v>306</v>
      </c>
      <c r="C245" s="90" t="s">
        <v>307</v>
      </c>
      <c r="D245" s="158">
        <f t="shared" si="11"/>
        <v>1021000</v>
      </c>
      <c r="E245" s="158">
        <f>SUM(E246,E254)</f>
        <v>0</v>
      </c>
      <c r="F245" s="158">
        <f>SUM(F246,F254)</f>
        <v>0</v>
      </c>
      <c r="G245" s="158">
        <f>SUM(G246,G254)</f>
        <v>1021000</v>
      </c>
      <c r="H245" s="158">
        <f t="shared" si="13"/>
        <v>255102.2</v>
      </c>
      <c r="I245" s="158">
        <f>SUM(I246,I254)</f>
        <v>0</v>
      </c>
      <c r="J245" s="158">
        <f>SUM(J246,J254)</f>
        <v>0</v>
      </c>
      <c r="K245" s="158">
        <f>SUM(K246,K254)</f>
        <v>255102.2</v>
      </c>
    </row>
    <row r="246" spans="1:11" x14ac:dyDescent="0.25">
      <c r="A246" s="3"/>
      <c r="B246" s="33"/>
      <c r="C246" s="90" t="s">
        <v>308</v>
      </c>
      <c r="D246" s="158">
        <f t="shared" si="11"/>
        <v>0</v>
      </c>
      <c r="E246" s="158">
        <f>SUM(E247:E253)</f>
        <v>0</v>
      </c>
      <c r="F246" s="158">
        <f>SUM(F247:F253)</f>
        <v>0</v>
      </c>
      <c r="G246" s="158">
        <f>SUM(G247:G253)</f>
        <v>0</v>
      </c>
      <c r="H246" s="158">
        <f t="shared" si="13"/>
        <v>0</v>
      </c>
      <c r="I246" s="158">
        <f>SUM(I247:I253)</f>
        <v>0</v>
      </c>
      <c r="J246" s="158">
        <f>SUM(J247:J253)</f>
        <v>0</v>
      </c>
      <c r="K246" s="158">
        <f>SUM(K247:K253)</f>
        <v>0</v>
      </c>
    </row>
    <row r="247" spans="1:11" ht="25.5" x14ac:dyDescent="0.25">
      <c r="A247" s="3"/>
      <c r="B247" s="22" t="s">
        <v>309</v>
      </c>
      <c r="C247" s="89" t="s">
        <v>310</v>
      </c>
      <c r="D247" s="147">
        <f t="shared" si="11"/>
        <v>0</v>
      </c>
      <c r="E247" s="183"/>
      <c r="F247" s="183"/>
      <c r="G247" s="182"/>
      <c r="H247" s="147">
        <f t="shared" si="13"/>
        <v>0</v>
      </c>
      <c r="I247" s="183"/>
      <c r="J247" s="183"/>
      <c r="K247" s="183"/>
    </row>
    <row r="248" spans="1:11" x14ac:dyDescent="0.25">
      <c r="A248" s="3"/>
      <c r="B248" s="39" t="s">
        <v>311</v>
      </c>
      <c r="C248" s="89"/>
      <c r="D248" s="147">
        <f t="shared" si="11"/>
        <v>0</v>
      </c>
      <c r="E248" s="183"/>
      <c r="F248" s="183"/>
      <c r="G248" s="182"/>
      <c r="H248" s="147">
        <f t="shared" si="13"/>
        <v>0</v>
      </c>
      <c r="I248" s="183"/>
      <c r="J248" s="183"/>
      <c r="K248" s="183"/>
    </row>
    <row r="249" spans="1:11" ht="25.5" x14ac:dyDescent="0.25">
      <c r="A249" s="3"/>
      <c r="B249" s="39" t="s">
        <v>312</v>
      </c>
      <c r="C249" s="95"/>
      <c r="D249" s="147">
        <f t="shared" si="11"/>
        <v>0</v>
      </c>
      <c r="E249" s="183"/>
      <c r="F249" s="183"/>
      <c r="G249" s="182"/>
      <c r="H249" s="147">
        <f t="shared" si="13"/>
        <v>0</v>
      </c>
      <c r="I249" s="183"/>
      <c r="J249" s="183"/>
      <c r="K249" s="183"/>
    </row>
    <row r="250" spans="1:11" ht="25.5" x14ac:dyDescent="0.25">
      <c r="A250" s="3"/>
      <c r="B250" s="39" t="s">
        <v>313</v>
      </c>
      <c r="C250" s="95" t="s">
        <v>793</v>
      </c>
      <c r="D250" s="147">
        <f t="shared" si="11"/>
        <v>0</v>
      </c>
      <c r="E250" s="183"/>
      <c r="F250" s="183"/>
      <c r="G250" s="182">
        <v>0</v>
      </c>
      <c r="H250" s="147">
        <f t="shared" si="13"/>
        <v>0</v>
      </c>
      <c r="I250" s="183"/>
      <c r="J250" s="183"/>
      <c r="K250" s="183"/>
    </row>
    <row r="251" spans="1:11" x14ac:dyDescent="0.25">
      <c r="A251" s="3"/>
      <c r="B251" s="39" t="s">
        <v>314</v>
      </c>
      <c r="C251" s="89"/>
      <c r="D251" s="147">
        <f t="shared" si="11"/>
        <v>0</v>
      </c>
      <c r="E251" s="183"/>
      <c r="F251" s="183"/>
      <c r="G251" s="182">
        <v>0</v>
      </c>
      <c r="H251" s="147">
        <f t="shared" si="13"/>
        <v>0</v>
      </c>
      <c r="I251" s="183"/>
      <c r="J251" s="183"/>
      <c r="K251" s="183"/>
    </row>
    <row r="252" spans="1:11" x14ac:dyDescent="0.25">
      <c r="A252" s="3"/>
      <c r="B252" s="39" t="s">
        <v>315</v>
      </c>
      <c r="C252" s="89"/>
      <c r="D252" s="147">
        <f t="shared" si="11"/>
        <v>0</v>
      </c>
      <c r="E252" s="183"/>
      <c r="F252" s="183"/>
      <c r="G252" s="182">
        <v>0</v>
      </c>
      <c r="H252" s="147">
        <f t="shared" si="13"/>
        <v>0</v>
      </c>
      <c r="I252" s="183"/>
      <c r="J252" s="183"/>
      <c r="K252" s="183">
        <v>0</v>
      </c>
    </row>
    <row r="253" spans="1:11" x14ac:dyDescent="0.25">
      <c r="A253" s="3"/>
      <c r="B253" s="39" t="s">
        <v>316</v>
      </c>
      <c r="C253" s="97"/>
      <c r="D253" s="147">
        <f t="shared" si="11"/>
        <v>0</v>
      </c>
      <c r="E253" s="183"/>
      <c r="F253" s="183"/>
      <c r="G253" s="182"/>
      <c r="H253" s="147">
        <f t="shared" si="13"/>
        <v>0</v>
      </c>
      <c r="I253" s="183"/>
      <c r="J253" s="183"/>
      <c r="K253" s="183"/>
    </row>
    <row r="254" spans="1:11" ht="25.5" x14ac:dyDescent="0.25">
      <c r="A254" s="3"/>
      <c r="B254" s="33" t="s">
        <v>317</v>
      </c>
      <c r="C254" s="98" t="s">
        <v>318</v>
      </c>
      <c r="D254" s="158">
        <f t="shared" si="11"/>
        <v>1021000</v>
      </c>
      <c r="E254" s="158">
        <f>SUM(E255:E262)</f>
        <v>0</v>
      </c>
      <c r="F254" s="158">
        <f>SUM(F255:F262)</f>
        <v>0</v>
      </c>
      <c r="G254" s="158">
        <f>SUM(G255:G262)</f>
        <v>1021000</v>
      </c>
      <c r="H254" s="158">
        <f t="shared" si="13"/>
        <v>255102.2</v>
      </c>
      <c r="I254" s="158">
        <f>SUM(I255:I262)</f>
        <v>0</v>
      </c>
      <c r="J254" s="158">
        <f>SUM(J255:J262)</f>
        <v>0</v>
      </c>
      <c r="K254" s="158">
        <f>SUM(K255:K262)</f>
        <v>255102.2</v>
      </c>
    </row>
    <row r="255" spans="1:11" ht="25.5" x14ac:dyDescent="0.25">
      <c r="A255" s="3"/>
      <c r="B255" s="13" t="s">
        <v>319</v>
      </c>
      <c r="C255" s="89" t="s">
        <v>320</v>
      </c>
      <c r="D255" s="147">
        <f t="shared" si="11"/>
        <v>724000</v>
      </c>
      <c r="E255" s="183"/>
      <c r="F255" s="183"/>
      <c r="G255" s="182">
        <v>724000</v>
      </c>
      <c r="H255" s="147">
        <f t="shared" si="13"/>
        <v>48966</v>
      </c>
      <c r="I255" s="190"/>
      <c r="J255" s="190"/>
      <c r="K255" s="190">
        <v>48966</v>
      </c>
    </row>
    <row r="256" spans="1:11" ht="25.5" x14ac:dyDescent="0.25">
      <c r="A256" s="3"/>
      <c r="B256" s="13" t="s">
        <v>321</v>
      </c>
      <c r="C256" s="89">
        <v>343</v>
      </c>
      <c r="D256" s="147">
        <f t="shared" si="11"/>
        <v>0</v>
      </c>
      <c r="E256" s="183"/>
      <c r="F256" s="183"/>
      <c r="G256" s="182"/>
      <c r="H256" s="147">
        <f t="shared" si="13"/>
        <v>0</v>
      </c>
      <c r="I256" s="190"/>
      <c r="J256" s="190"/>
      <c r="K256" s="190">
        <v>0</v>
      </c>
    </row>
    <row r="257" spans="1:11" x14ac:dyDescent="0.25">
      <c r="A257" s="3"/>
      <c r="B257" s="13" t="s">
        <v>322</v>
      </c>
      <c r="C257" s="89" t="s">
        <v>323</v>
      </c>
      <c r="D257" s="147">
        <f t="shared" si="11"/>
        <v>0</v>
      </c>
      <c r="E257" s="183"/>
      <c r="F257" s="183"/>
      <c r="G257" s="182"/>
      <c r="H257" s="147">
        <f t="shared" si="13"/>
        <v>0</v>
      </c>
      <c r="I257" s="190"/>
      <c r="J257" s="190"/>
      <c r="K257" s="190"/>
    </row>
    <row r="258" spans="1:11" x14ac:dyDescent="0.25">
      <c r="A258" s="3"/>
      <c r="B258" s="13" t="s">
        <v>324</v>
      </c>
      <c r="C258" s="89" t="s">
        <v>325</v>
      </c>
      <c r="D258" s="147">
        <f t="shared" si="11"/>
        <v>0</v>
      </c>
      <c r="E258" s="183"/>
      <c r="F258" s="183"/>
      <c r="G258" s="182"/>
      <c r="H258" s="147">
        <f t="shared" si="13"/>
        <v>0</v>
      </c>
      <c r="I258" s="190"/>
      <c r="J258" s="190"/>
      <c r="K258" s="190"/>
    </row>
    <row r="259" spans="1:11" ht="25.5" x14ac:dyDescent="0.25">
      <c r="A259" s="3"/>
      <c r="B259" s="13" t="s">
        <v>326</v>
      </c>
      <c r="C259" s="95" t="s">
        <v>327</v>
      </c>
      <c r="D259" s="147">
        <f t="shared" si="11"/>
        <v>227000</v>
      </c>
      <c r="E259" s="183"/>
      <c r="F259" s="183"/>
      <c r="G259" s="182">
        <v>227000</v>
      </c>
      <c r="H259" s="147">
        <f t="shared" si="13"/>
        <v>141980</v>
      </c>
      <c r="I259" s="190"/>
      <c r="J259" s="190"/>
      <c r="K259" s="190">
        <v>141980</v>
      </c>
    </row>
    <row r="260" spans="1:11" ht="25.5" x14ac:dyDescent="0.25">
      <c r="A260" s="3"/>
      <c r="B260" s="13" t="s">
        <v>328</v>
      </c>
      <c r="C260" s="95" t="s">
        <v>327</v>
      </c>
      <c r="D260" s="147">
        <f t="shared" si="11"/>
        <v>70000</v>
      </c>
      <c r="E260" s="183"/>
      <c r="F260" s="183"/>
      <c r="G260" s="182">
        <v>70000</v>
      </c>
      <c r="H260" s="147">
        <f t="shared" si="13"/>
        <v>64156.2</v>
      </c>
      <c r="I260" s="190"/>
      <c r="J260" s="190"/>
      <c r="K260" s="190">
        <v>64156.2</v>
      </c>
    </row>
    <row r="261" spans="1:11" x14ac:dyDescent="0.25">
      <c r="A261" s="3"/>
      <c r="B261" s="13" t="s">
        <v>329</v>
      </c>
      <c r="C261" s="95" t="s">
        <v>794</v>
      </c>
      <c r="D261" s="147">
        <f t="shared" si="11"/>
        <v>0</v>
      </c>
      <c r="E261" s="190"/>
      <c r="F261" s="190"/>
      <c r="G261" s="209">
        <v>0</v>
      </c>
      <c r="H261" s="147">
        <f t="shared" si="13"/>
        <v>0</v>
      </c>
      <c r="I261" s="190"/>
      <c r="J261" s="190"/>
      <c r="K261" s="183">
        <v>0</v>
      </c>
    </row>
    <row r="262" spans="1:11" ht="25.5" x14ac:dyDescent="0.25">
      <c r="A262" s="3"/>
      <c r="B262" s="13" t="s">
        <v>330</v>
      </c>
      <c r="C262" s="95" t="s">
        <v>331</v>
      </c>
      <c r="D262" s="147">
        <f t="shared" si="11"/>
        <v>0</v>
      </c>
      <c r="E262" s="190"/>
      <c r="F262" s="190"/>
      <c r="G262" s="209">
        <v>0</v>
      </c>
      <c r="H262" s="147">
        <f t="shared" si="13"/>
        <v>0</v>
      </c>
      <c r="I262" s="190"/>
      <c r="J262" s="190"/>
      <c r="K262" s="183"/>
    </row>
    <row r="263" spans="1:11" x14ac:dyDescent="0.25">
      <c r="A263" s="3"/>
      <c r="B263" s="40"/>
      <c r="C263" s="94" t="s">
        <v>332</v>
      </c>
      <c r="D263" s="156">
        <f t="shared" si="11"/>
        <v>511800</v>
      </c>
      <c r="E263" s="156">
        <f>SUM(E264:E265)</f>
        <v>0</v>
      </c>
      <c r="F263" s="156">
        <f>SUM(F264:F266)</f>
        <v>0</v>
      </c>
      <c r="G263" s="156">
        <f>SUM(G264:G265)</f>
        <v>511800</v>
      </c>
      <c r="H263" s="156">
        <f t="shared" si="13"/>
        <v>0</v>
      </c>
      <c r="I263" s="156">
        <f>SUM(I264:I265)</f>
        <v>0</v>
      </c>
      <c r="J263" s="156">
        <f>SUM(J264:J266)</f>
        <v>0</v>
      </c>
      <c r="K263" s="156">
        <f>SUM(K264:K265)</f>
        <v>0</v>
      </c>
    </row>
    <row r="264" spans="1:11" ht="25.5" x14ac:dyDescent="0.25">
      <c r="A264" s="3"/>
      <c r="B264" s="22" t="s">
        <v>333</v>
      </c>
      <c r="C264" s="89" t="s">
        <v>334</v>
      </c>
      <c r="D264" s="147">
        <f t="shared" si="11"/>
        <v>256800</v>
      </c>
      <c r="E264" s="183"/>
      <c r="F264" s="183"/>
      <c r="G264" s="183">
        <v>256800</v>
      </c>
      <c r="H264" s="147">
        <f t="shared" si="13"/>
        <v>0</v>
      </c>
      <c r="I264" s="183"/>
      <c r="J264" s="183"/>
      <c r="K264" s="183"/>
    </row>
    <row r="265" spans="1:11" ht="25.5" x14ac:dyDescent="0.25">
      <c r="A265" s="3"/>
      <c r="B265" s="22" t="s">
        <v>335</v>
      </c>
      <c r="C265" s="89" t="s">
        <v>336</v>
      </c>
      <c r="D265" s="147">
        <f t="shared" si="11"/>
        <v>255000</v>
      </c>
      <c r="E265" s="183"/>
      <c r="F265" s="183"/>
      <c r="G265" s="183">
        <v>255000</v>
      </c>
      <c r="H265" s="147">
        <f t="shared" si="13"/>
        <v>0</v>
      </c>
      <c r="I265" s="183"/>
      <c r="J265" s="183"/>
      <c r="K265" s="183"/>
    </row>
    <row r="266" spans="1:11" x14ac:dyDescent="0.25">
      <c r="A266" s="3"/>
      <c r="B266" s="22" t="s">
        <v>337</v>
      </c>
      <c r="C266" s="89" t="s">
        <v>338</v>
      </c>
      <c r="D266" s="147">
        <f t="shared" si="11"/>
        <v>0</v>
      </c>
      <c r="E266" s="183"/>
      <c r="F266" s="183"/>
      <c r="G266" s="183"/>
      <c r="H266" s="147">
        <f t="shared" si="13"/>
        <v>0</v>
      </c>
      <c r="I266" s="183"/>
      <c r="J266" s="183"/>
      <c r="K266" s="183"/>
    </row>
    <row r="267" spans="1:11" x14ac:dyDescent="0.25">
      <c r="A267" s="3"/>
      <c r="B267" s="33"/>
      <c r="C267" s="90" t="s">
        <v>339</v>
      </c>
      <c r="D267" s="158">
        <f t="shared" si="11"/>
        <v>150000</v>
      </c>
      <c r="E267" s="158">
        <f>SUM(E268)</f>
        <v>0</v>
      </c>
      <c r="F267" s="158">
        <f>SUM(F268)</f>
        <v>0</v>
      </c>
      <c r="G267" s="158">
        <f>SUM(G268)</f>
        <v>150000</v>
      </c>
      <c r="H267" s="158">
        <f t="shared" si="13"/>
        <v>0</v>
      </c>
      <c r="I267" s="158">
        <f>SUM(I268)</f>
        <v>0</v>
      </c>
      <c r="J267" s="158">
        <f>SUM(J268)</f>
        <v>0</v>
      </c>
      <c r="K267" s="158">
        <f>SUM(K268)</f>
        <v>0</v>
      </c>
    </row>
    <row r="268" spans="1:11" x14ac:dyDescent="0.25">
      <c r="A268" s="3"/>
      <c r="B268" s="22" t="s">
        <v>340</v>
      </c>
      <c r="C268" s="97" t="s">
        <v>341</v>
      </c>
      <c r="D268" s="147">
        <f t="shared" si="11"/>
        <v>150000</v>
      </c>
      <c r="E268" s="190"/>
      <c r="F268" s="190"/>
      <c r="G268" s="190">
        <v>150000</v>
      </c>
      <c r="H268" s="147">
        <f t="shared" si="13"/>
        <v>0</v>
      </c>
      <c r="I268" s="190"/>
      <c r="J268" s="190"/>
      <c r="K268" s="190"/>
    </row>
    <row r="269" spans="1:11" x14ac:dyDescent="0.25">
      <c r="A269" s="3"/>
      <c r="B269" s="33"/>
      <c r="C269" s="90" t="s">
        <v>342</v>
      </c>
      <c r="D269" s="158">
        <f t="shared" si="11"/>
        <v>513000</v>
      </c>
      <c r="E269" s="158">
        <f>SUM(E270,E275:E278,E274)</f>
        <v>0</v>
      </c>
      <c r="F269" s="158">
        <f>SUM(F270,F275:F278,F274)</f>
        <v>0</v>
      </c>
      <c r="G269" s="158">
        <f>SUM(G270,G275:G278,G274)</f>
        <v>513000</v>
      </c>
      <c r="H269" s="158">
        <f t="shared" si="13"/>
        <v>18174.36</v>
      </c>
      <c r="I269" s="158">
        <f>SUM(I270,I275:I278,I274)</f>
        <v>0</v>
      </c>
      <c r="J269" s="158">
        <f>SUM(J270,J275:J278,J274)</f>
        <v>0</v>
      </c>
      <c r="K269" s="158">
        <f>SUM(K270,K275:K278,K274)</f>
        <v>18174.36</v>
      </c>
    </row>
    <row r="270" spans="1:11" ht="25.5" x14ac:dyDescent="0.25">
      <c r="A270" s="3"/>
      <c r="B270" s="22" t="s">
        <v>343</v>
      </c>
      <c r="C270" s="89" t="s">
        <v>344</v>
      </c>
      <c r="D270" s="147">
        <f t="shared" si="11"/>
        <v>50000</v>
      </c>
      <c r="E270" s="147">
        <f>SUM(E271:E273)</f>
        <v>0</v>
      </c>
      <c r="F270" s="147">
        <f>SUM(F271:F273)</f>
        <v>0</v>
      </c>
      <c r="G270" s="147">
        <f>SUM(G271:G273)</f>
        <v>50000</v>
      </c>
      <c r="H270" s="147">
        <f t="shared" si="13"/>
        <v>18174.36</v>
      </c>
      <c r="I270" s="147">
        <f>SUM(I271:I273)</f>
        <v>0</v>
      </c>
      <c r="J270" s="147">
        <f>SUM(J271:J273)</f>
        <v>0</v>
      </c>
      <c r="K270" s="147">
        <f>SUM(K271:K273)</f>
        <v>18174.36</v>
      </c>
    </row>
    <row r="271" spans="1:11" ht="25.5" x14ac:dyDescent="0.25">
      <c r="A271" s="3"/>
      <c r="B271" s="13" t="s">
        <v>267</v>
      </c>
      <c r="C271" s="89"/>
      <c r="D271" s="147">
        <f t="shared" si="11"/>
        <v>0</v>
      </c>
      <c r="E271" s="183"/>
      <c r="F271" s="183"/>
      <c r="G271" s="182"/>
      <c r="H271" s="147">
        <f t="shared" si="13"/>
        <v>0</v>
      </c>
      <c r="I271" s="183"/>
      <c r="J271" s="183"/>
      <c r="K271" s="183"/>
    </row>
    <row r="272" spans="1:11" ht="25.5" x14ac:dyDescent="0.25">
      <c r="A272" s="3"/>
      <c r="B272" s="13" t="s">
        <v>281</v>
      </c>
      <c r="C272" s="89"/>
      <c r="D272" s="147">
        <f t="shared" si="11"/>
        <v>0</v>
      </c>
      <c r="E272" s="183"/>
      <c r="F272" s="183"/>
      <c r="G272" s="182"/>
      <c r="H272" s="147">
        <f t="shared" si="13"/>
        <v>0</v>
      </c>
      <c r="I272" s="183"/>
      <c r="J272" s="183"/>
      <c r="K272" s="183"/>
    </row>
    <row r="273" spans="1:11" ht="25.5" x14ac:dyDescent="0.25">
      <c r="A273" s="3"/>
      <c r="B273" s="13" t="s">
        <v>283</v>
      </c>
      <c r="C273" s="89" t="s">
        <v>344</v>
      </c>
      <c r="D273" s="147">
        <f t="shared" si="11"/>
        <v>50000</v>
      </c>
      <c r="E273" s="183"/>
      <c r="F273" s="183"/>
      <c r="G273" s="182">
        <v>50000</v>
      </c>
      <c r="H273" s="147">
        <f t="shared" si="13"/>
        <v>18174.36</v>
      </c>
      <c r="I273" s="190"/>
      <c r="J273" s="190"/>
      <c r="K273" s="190">
        <v>18174.36</v>
      </c>
    </row>
    <row r="274" spans="1:11" x14ac:dyDescent="0.25">
      <c r="A274" s="3"/>
      <c r="B274" s="13" t="s">
        <v>345</v>
      </c>
      <c r="C274" s="89" t="s">
        <v>346</v>
      </c>
      <c r="D274" s="147">
        <f t="shared" si="11"/>
        <v>0</v>
      </c>
      <c r="E274" s="183"/>
      <c r="F274" s="183"/>
      <c r="G274" s="182"/>
      <c r="H274" s="147">
        <f t="shared" si="13"/>
        <v>0</v>
      </c>
      <c r="I274" s="190"/>
      <c r="J274" s="190"/>
      <c r="K274" s="190"/>
    </row>
    <row r="275" spans="1:11" ht="25.5" x14ac:dyDescent="0.25">
      <c r="A275" s="3"/>
      <c r="B275" s="22" t="s">
        <v>343</v>
      </c>
      <c r="C275" s="89" t="s">
        <v>347</v>
      </c>
      <c r="D275" s="147">
        <f t="shared" si="11"/>
        <v>0</v>
      </c>
      <c r="E275" s="190"/>
      <c r="F275" s="190"/>
      <c r="G275" s="209">
        <v>0</v>
      </c>
      <c r="H275" s="147">
        <f t="shared" si="13"/>
        <v>0</v>
      </c>
      <c r="I275" s="190"/>
      <c r="J275" s="190"/>
      <c r="K275" s="190">
        <v>0</v>
      </c>
    </row>
    <row r="276" spans="1:11" ht="25.5" x14ac:dyDescent="0.25">
      <c r="A276" s="3"/>
      <c r="B276" s="22" t="s">
        <v>343</v>
      </c>
      <c r="C276" s="95" t="s">
        <v>795</v>
      </c>
      <c r="D276" s="147">
        <f t="shared" si="11"/>
        <v>0</v>
      </c>
      <c r="E276" s="190"/>
      <c r="F276" s="190"/>
      <c r="G276" s="209"/>
      <c r="H276" s="147">
        <f t="shared" si="13"/>
        <v>0</v>
      </c>
      <c r="I276" s="190"/>
      <c r="J276" s="190"/>
      <c r="K276" s="190"/>
    </row>
    <row r="277" spans="1:11" ht="25.5" x14ac:dyDescent="0.25">
      <c r="A277" s="3"/>
      <c r="B277" s="22" t="s">
        <v>343</v>
      </c>
      <c r="C277" s="95" t="s">
        <v>796</v>
      </c>
      <c r="D277" s="147">
        <f t="shared" si="11"/>
        <v>0</v>
      </c>
      <c r="E277" s="190"/>
      <c r="F277" s="190"/>
      <c r="G277" s="209">
        <v>0</v>
      </c>
      <c r="H277" s="147">
        <f t="shared" si="13"/>
        <v>0</v>
      </c>
      <c r="I277" s="190"/>
      <c r="J277" s="190"/>
      <c r="K277" s="190">
        <v>0</v>
      </c>
    </row>
    <row r="278" spans="1:11" ht="25.5" x14ac:dyDescent="0.25">
      <c r="A278" s="3"/>
      <c r="B278" s="22" t="s">
        <v>348</v>
      </c>
      <c r="C278" s="95" t="s">
        <v>349</v>
      </c>
      <c r="D278" s="147">
        <f t="shared" si="11"/>
        <v>463000</v>
      </c>
      <c r="E278" s="190"/>
      <c r="F278" s="190"/>
      <c r="G278" s="209">
        <v>463000</v>
      </c>
      <c r="H278" s="147">
        <f t="shared" si="13"/>
        <v>0</v>
      </c>
      <c r="I278" s="190"/>
      <c r="J278" s="190"/>
      <c r="K278" s="190">
        <v>0</v>
      </c>
    </row>
    <row r="279" spans="1:11" ht="25.5" x14ac:dyDescent="0.25">
      <c r="A279" s="3"/>
      <c r="B279" s="26" t="s">
        <v>350</v>
      </c>
      <c r="C279" s="83" t="s">
        <v>351</v>
      </c>
      <c r="D279" s="153">
        <f t="shared" si="11"/>
        <v>0</v>
      </c>
      <c r="E279" s="153">
        <f>SUM(E280,E283,E289,E290,E291,E294)</f>
        <v>0</v>
      </c>
      <c r="F279" s="153">
        <f>SUM(F280,F283,F289,F290,F291,F294)</f>
        <v>0</v>
      </c>
      <c r="G279" s="153">
        <f>SUM(G280,G283,G289,G290,G291,G294)</f>
        <v>0</v>
      </c>
      <c r="H279" s="153">
        <f t="shared" si="13"/>
        <v>0</v>
      </c>
      <c r="I279" s="153">
        <f>SUM(I280,I283,I289,I290,I291,I294)</f>
        <v>0</v>
      </c>
      <c r="J279" s="153">
        <f>SUM(J280,J283,J289,J290,J291,J294)</f>
        <v>0</v>
      </c>
      <c r="K279" s="153">
        <f>SUM(K280,K283,K289,K290,K291,K294)</f>
        <v>0</v>
      </c>
    </row>
    <row r="280" spans="1:11" ht="38.25" x14ac:dyDescent="0.25">
      <c r="A280" s="3"/>
      <c r="B280" s="33" t="s">
        <v>352</v>
      </c>
      <c r="C280" s="90" t="s">
        <v>353</v>
      </c>
      <c r="D280" s="156">
        <f t="shared" si="11"/>
        <v>0</v>
      </c>
      <c r="E280" s="156">
        <f>SUM(E281:E282)</f>
        <v>0</v>
      </c>
      <c r="F280" s="156">
        <f>SUM(F281:F282)</f>
        <v>0</v>
      </c>
      <c r="G280" s="156">
        <f>SUM(G281:G282)</f>
        <v>0</v>
      </c>
      <c r="H280" s="156">
        <f t="shared" si="13"/>
        <v>0</v>
      </c>
      <c r="I280" s="156">
        <f>SUM(I281:I282)</f>
        <v>0</v>
      </c>
      <c r="J280" s="156">
        <f>SUM(J281:J282)</f>
        <v>0</v>
      </c>
      <c r="K280" s="156">
        <f>SUM(K281:K282)</f>
        <v>0</v>
      </c>
    </row>
    <row r="281" spans="1:11" x14ac:dyDescent="0.25">
      <c r="A281" s="3"/>
      <c r="B281" s="13" t="s">
        <v>771</v>
      </c>
      <c r="C281" s="89" t="s">
        <v>354</v>
      </c>
      <c r="D281" s="147">
        <f t="shared" si="11"/>
        <v>0</v>
      </c>
      <c r="E281" s="190"/>
      <c r="F281" s="190"/>
      <c r="G281" s="190"/>
      <c r="H281" s="147">
        <f t="shared" si="13"/>
        <v>0</v>
      </c>
      <c r="I281" s="190"/>
      <c r="J281" s="190"/>
      <c r="K281" s="190"/>
    </row>
    <row r="282" spans="1:11" x14ac:dyDescent="0.25">
      <c r="A282" s="3"/>
      <c r="B282" s="13" t="s">
        <v>773</v>
      </c>
      <c r="C282" s="89" t="s">
        <v>355</v>
      </c>
      <c r="D282" s="147">
        <f t="shared" si="11"/>
        <v>0</v>
      </c>
      <c r="E282" s="190"/>
      <c r="F282" s="190"/>
      <c r="G282" s="190"/>
      <c r="H282" s="147">
        <f t="shared" si="13"/>
        <v>0</v>
      </c>
      <c r="I282" s="190"/>
      <c r="J282" s="190"/>
      <c r="K282" s="190"/>
    </row>
    <row r="283" spans="1:11" x14ac:dyDescent="0.25">
      <c r="A283" s="3"/>
      <c r="B283" s="33" t="s">
        <v>237</v>
      </c>
      <c r="C283" s="90" t="s">
        <v>356</v>
      </c>
      <c r="D283" s="156">
        <f t="shared" si="11"/>
        <v>0</v>
      </c>
      <c r="E283" s="156">
        <f>SUM(E284,E285,E286,E287,E289,E290,E291)</f>
        <v>0</v>
      </c>
      <c r="F283" s="156">
        <f>SUM(F284,F285,F286,F287,F289,F290,F291)</f>
        <v>0</v>
      </c>
      <c r="G283" s="156">
        <f>SUM(G284,G285,G286,G287,G289,G290,G291)</f>
        <v>0</v>
      </c>
      <c r="H283" s="156">
        <f t="shared" si="13"/>
        <v>0</v>
      </c>
      <c r="I283" s="156">
        <f>SUM(I284,I285,I286,I287,I289,I290,I291)</f>
        <v>0</v>
      </c>
      <c r="J283" s="156">
        <f>SUM(J284,J285,J286,J287,J289,J290,J291)</f>
        <v>0</v>
      </c>
      <c r="K283" s="156">
        <f>SUM(K284,K285,K286,K287,K289,K290,K291)</f>
        <v>0</v>
      </c>
    </row>
    <row r="284" spans="1:11" x14ac:dyDescent="0.25">
      <c r="A284" s="3"/>
      <c r="B284" s="41" t="s">
        <v>777</v>
      </c>
      <c r="C284" s="89" t="s">
        <v>357</v>
      </c>
      <c r="D284" s="147">
        <f t="shared" si="11"/>
        <v>0</v>
      </c>
      <c r="E284" s="190"/>
      <c r="F284" s="190"/>
      <c r="G284" s="190"/>
      <c r="H284" s="147">
        <f t="shared" si="13"/>
        <v>0</v>
      </c>
      <c r="I284" s="190"/>
      <c r="J284" s="190"/>
      <c r="K284" s="190"/>
    </row>
    <row r="285" spans="1:11" x14ac:dyDescent="0.25">
      <c r="A285" s="3"/>
      <c r="B285" s="41" t="s">
        <v>243</v>
      </c>
      <c r="C285" s="95" t="s">
        <v>797</v>
      </c>
      <c r="D285" s="147">
        <f t="shared" si="11"/>
        <v>0</v>
      </c>
      <c r="E285" s="190"/>
      <c r="F285" s="190"/>
      <c r="G285" s="190"/>
      <c r="H285" s="147">
        <f t="shared" si="13"/>
        <v>0</v>
      </c>
      <c r="I285" s="190"/>
      <c r="J285" s="190"/>
      <c r="K285" s="190"/>
    </row>
    <row r="286" spans="1:11" x14ac:dyDescent="0.25">
      <c r="A286" s="3"/>
      <c r="B286" s="42" t="s">
        <v>243</v>
      </c>
      <c r="C286" s="89" t="s">
        <v>358</v>
      </c>
      <c r="D286" s="147">
        <f t="shared" si="11"/>
        <v>0</v>
      </c>
      <c r="E286" s="190"/>
      <c r="F286" s="190"/>
      <c r="G286" s="190"/>
      <c r="H286" s="147">
        <f t="shared" si="13"/>
        <v>0</v>
      </c>
      <c r="I286" s="190"/>
      <c r="J286" s="190"/>
      <c r="K286" s="190"/>
    </row>
    <row r="287" spans="1:11" ht="27" x14ac:dyDescent="0.25">
      <c r="A287" s="3"/>
      <c r="B287" s="42" t="s">
        <v>359</v>
      </c>
      <c r="C287" s="89" t="s">
        <v>360</v>
      </c>
      <c r="D287" s="147">
        <f t="shared" si="11"/>
        <v>0</v>
      </c>
      <c r="E287" s="147">
        <f>SUM(E288:E288)</f>
        <v>0</v>
      </c>
      <c r="F287" s="147">
        <f>SUM(F288:F288)</f>
        <v>0</v>
      </c>
      <c r="G287" s="147">
        <f>SUM(G288:G288)</f>
        <v>0</v>
      </c>
      <c r="H287" s="147">
        <f t="shared" si="13"/>
        <v>0</v>
      </c>
      <c r="I287" s="147">
        <f>SUM(I288:I288)</f>
        <v>0</v>
      </c>
      <c r="J287" s="147">
        <f>SUM(J288:J288)</f>
        <v>0</v>
      </c>
      <c r="K287" s="147">
        <f>SUM(K288:K288)</f>
        <v>0</v>
      </c>
    </row>
    <row r="288" spans="1:11" x14ac:dyDescent="0.25">
      <c r="A288" s="3"/>
      <c r="B288" s="13" t="s">
        <v>361</v>
      </c>
      <c r="C288" s="97"/>
      <c r="D288" s="147">
        <f t="shared" si="11"/>
        <v>0</v>
      </c>
      <c r="E288" s="190"/>
      <c r="F288" s="190"/>
      <c r="G288" s="190"/>
      <c r="H288" s="147">
        <f t="shared" si="13"/>
        <v>0</v>
      </c>
      <c r="I288" s="190"/>
      <c r="J288" s="190"/>
      <c r="K288" s="190"/>
    </row>
    <row r="289" spans="1:11" ht="25.5" x14ac:dyDescent="0.25">
      <c r="A289" s="3"/>
      <c r="B289" s="37" t="s">
        <v>778</v>
      </c>
      <c r="C289" s="99" t="s">
        <v>362</v>
      </c>
      <c r="D289" s="156">
        <f t="shared" si="11"/>
        <v>0</v>
      </c>
      <c r="E289" s="190"/>
      <c r="F289" s="190"/>
      <c r="G289" s="190"/>
      <c r="H289" s="156">
        <f t="shared" si="13"/>
        <v>0</v>
      </c>
      <c r="I289" s="190"/>
      <c r="J289" s="190"/>
      <c r="K289" s="190"/>
    </row>
    <row r="290" spans="1:11" x14ac:dyDescent="0.25">
      <c r="A290" s="3"/>
      <c r="B290" s="33" t="s">
        <v>363</v>
      </c>
      <c r="C290" s="99" t="s">
        <v>364</v>
      </c>
      <c r="D290" s="156">
        <f t="shared" si="11"/>
        <v>0</v>
      </c>
      <c r="E290" s="190"/>
      <c r="F290" s="190"/>
      <c r="G290" s="190"/>
      <c r="H290" s="156">
        <f t="shared" si="13"/>
        <v>0</v>
      </c>
      <c r="I290" s="190"/>
      <c r="J290" s="190"/>
      <c r="K290" s="190"/>
    </row>
    <row r="291" spans="1:11" x14ac:dyDescent="0.25">
      <c r="A291" s="3"/>
      <c r="B291" s="33" t="s">
        <v>776</v>
      </c>
      <c r="C291" s="99" t="s">
        <v>365</v>
      </c>
      <c r="D291" s="156">
        <f t="shared" si="11"/>
        <v>0</v>
      </c>
      <c r="E291" s="156">
        <f>SUM(E292)</f>
        <v>0</v>
      </c>
      <c r="F291" s="156">
        <f>SUM(F292)</f>
        <v>0</v>
      </c>
      <c r="G291" s="156">
        <f>SUM(G292)</f>
        <v>0</v>
      </c>
      <c r="H291" s="156">
        <f t="shared" si="13"/>
        <v>0</v>
      </c>
      <c r="I291" s="156">
        <f>SUM(I292)</f>
        <v>0</v>
      </c>
      <c r="J291" s="156">
        <f>SUM(J292)</f>
        <v>0</v>
      </c>
      <c r="K291" s="156">
        <f>SUM(K292)</f>
        <v>0</v>
      </c>
    </row>
    <row r="292" spans="1:11" x14ac:dyDescent="0.25">
      <c r="A292" s="3"/>
      <c r="B292" s="32" t="s">
        <v>366</v>
      </c>
      <c r="C292" s="97"/>
      <c r="D292" s="147">
        <f t="shared" si="11"/>
        <v>0</v>
      </c>
      <c r="E292" s="190"/>
      <c r="F292" s="190"/>
      <c r="G292" s="190"/>
      <c r="H292" s="147">
        <f t="shared" si="13"/>
        <v>0</v>
      </c>
      <c r="I292" s="190"/>
      <c r="J292" s="190"/>
      <c r="K292" s="190"/>
    </row>
    <row r="293" spans="1:11" x14ac:dyDescent="0.25">
      <c r="A293" s="3"/>
      <c r="B293" s="32" t="s">
        <v>367</v>
      </c>
      <c r="C293" s="97"/>
      <c r="D293" s="147">
        <f t="shared" si="11"/>
        <v>0</v>
      </c>
      <c r="E293" s="190"/>
      <c r="F293" s="190"/>
      <c r="G293" s="190"/>
      <c r="H293" s="147">
        <f t="shared" si="13"/>
        <v>0</v>
      </c>
      <c r="I293" s="190"/>
      <c r="J293" s="190"/>
      <c r="K293" s="190"/>
    </row>
    <row r="294" spans="1:11" ht="25.5" x14ac:dyDescent="0.25">
      <c r="A294" s="3"/>
      <c r="B294" s="33" t="s">
        <v>306</v>
      </c>
      <c r="C294" s="90" t="s">
        <v>368</v>
      </c>
      <c r="D294" s="156">
        <f t="shared" si="11"/>
        <v>0</v>
      </c>
      <c r="E294" s="156">
        <f>SUM(E295,E300)</f>
        <v>0</v>
      </c>
      <c r="F294" s="156">
        <f>SUM(F295,F300)</f>
        <v>0</v>
      </c>
      <c r="G294" s="156">
        <f>SUM(G295,G300)</f>
        <v>0</v>
      </c>
      <c r="H294" s="156">
        <f t="shared" si="13"/>
        <v>0</v>
      </c>
      <c r="I294" s="156">
        <f>SUM(I295,I300)</f>
        <v>0</v>
      </c>
      <c r="J294" s="156">
        <f>SUM(J295,J300)</f>
        <v>0</v>
      </c>
      <c r="K294" s="156">
        <f>SUM(K295,K300)</f>
        <v>0</v>
      </c>
    </row>
    <row r="295" spans="1:11" ht="25.5" x14ac:dyDescent="0.25">
      <c r="A295" s="3"/>
      <c r="B295" s="33" t="s">
        <v>309</v>
      </c>
      <c r="C295" s="99" t="s">
        <v>369</v>
      </c>
      <c r="D295" s="156">
        <f t="shared" si="11"/>
        <v>0</v>
      </c>
      <c r="E295" s="156">
        <f>SUM(E296:E299)</f>
        <v>0</v>
      </c>
      <c r="F295" s="156">
        <f>SUM(F296:F299)</f>
        <v>0</v>
      </c>
      <c r="G295" s="156">
        <f>SUM(G296:G299)</f>
        <v>0</v>
      </c>
      <c r="H295" s="156">
        <f t="shared" si="13"/>
        <v>0</v>
      </c>
      <c r="I295" s="156">
        <f>SUM(I296:I299)</f>
        <v>0</v>
      </c>
      <c r="J295" s="156">
        <f>SUM(J296:J299)</f>
        <v>0</v>
      </c>
      <c r="K295" s="156">
        <f>SUM(K296:K299)</f>
        <v>0</v>
      </c>
    </row>
    <row r="296" spans="1:11" ht="25.5" x14ac:dyDescent="0.25">
      <c r="A296" s="3"/>
      <c r="B296" s="13" t="s">
        <v>370</v>
      </c>
      <c r="C296" s="89"/>
      <c r="D296" s="147">
        <f t="shared" si="11"/>
        <v>0</v>
      </c>
      <c r="E296" s="190"/>
      <c r="F296" s="190"/>
      <c r="G296" s="190"/>
      <c r="H296" s="147">
        <f t="shared" si="13"/>
        <v>0</v>
      </c>
      <c r="I296" s="190"/>
      <c r="J296" s="190"/>
      <c r="K296" s="190"/>
    </row>
    <row r="297" spans="1:11" x14ac:dyDescent="0.25">
      <c r="A297" s="3"/>
      <c r="B297" s="13" t="s">
        <v>314</v>
      </c>
      <c r="C297" s="89"/>
      <c r="D297" s="147">
        <f t="shared" si="11"/>
        <v>0</v>
      </c>
      <c r="E297" s="190"/>
      <c r="F297" s="190"/>
      <c r="G297" s="190"/>
      <c r="H297" s="147">
        <f t="shared" si="13"/>
        <v>0</v>
      </c>
      <c r="I297" s="190"/>
      <c r="J297" s="190"/>
      <c r="K297" s="190"/>
    </row>
    <row r="298" spans="1:11" x14ac:dyDescent="0.25">
      <c r="A298" s="3"/>
      <c r="B298" s="13" t="s">
        <v>315</v>
      </c>
      <c r="C298" s="89"/>
      <c r="D298" s="147">
        <f t="shared" si="11"/>
        <v>0</v>
      </c>
      <c r="E298" s="190"/>
      <c r="F298" s="190"/>
      <c r="G298" s="190"/>
      <c r="H298" s="147">
        <f t="shared" si="13"/>
        <v>0</v>
      </c>
      <c r="I298" s="190"/>
      <c r="J298" s="190"/>
      <c r="K298" s="190"/>
    </row>
    <row r="299" spans="1:11" x14ac:dyDescent="0.25">
      <c r="A299" s="3"/>
      <c r="B299" s="13" t="s">
        <v>316</v>
      </c>
      <c r="C299" s="89"/>
      <c r="D299" s="147">
        <f t="shared" si="11"/>
        <v>0</v>
      </c>
      <c r="E299" s="190"/>
      <c r="F299" s="190"/>
      <c r="G299" s="190"/>
      <c r="H299" s="147">
        <f t="shared" si="13"/>
        <v>0</v>
      </c>
      <c r="I299" s="190"/>
      <c r="J299" s="190"/>
      <c r="K299" s="190"/>
    </row>
    <row r="300" spans="1:11" ht="25.5" x14ac:dyDescent="0.25">
      <c r="A300" s="3"/>
      <c r="B300" s="33" t="s">
        <v>371</v>
      </c>
      <c r="C300" s="100" t="s">
        <v>798</v>
      </c>
      <c r="D300" s="156">
        <f t="shared" si="11"/>
        <v>0</v>
      </c>
      <c r="E300" s="156">
        <f>SUM(E301:E303)</f>
        <v>0</v>
      </c>
      <c r="F300" s="156">
        <f>SUM(F301:F303)</f>
        <v>0</v>
      </c>
      <c r="G300" s="156">
        <f>SUM(G301:G303)</f>
        <v>0</v>
      </c>
      <c r="H300" s="156">
        <f t="shared" si="13"/>
        <v>0</v>
      </c>
      <c r="I300" s="156">
        <f>SUM(I301:I303)</f>
        <v>0</v>
      </c>
      <c r="J300" s="156">
        <f>SUM(J301:J303)</f>
        <v>0</v>
      </c>
      <c r="K300" s="156">
        <f>SUM(K301:K303)</f>
        <v>0</v>
      </c>
    </row>
    <row r="301" spans="1:11" ht="25.5" x14ac:dyDescent="0.25">
      <c r="A301" s="3"/>
      <c r="B301" s="13" t="s">
        <v>372</v>
      </c>
      <c r="C301" s="97">
        <v>344</v>
      </c>
      <c r="D301" s="147">
        <f t="shared" si="11"/>
        <v>0</v>
      </c>
      <c r="E301" s="190"/>
      <c r="F301" s="190"/>
      <c r="G301" s="190"/>
      <c r="H301" s="147">
        <f t="shared" si="13"/>
        <v>0</v>
      </c>
      <c r="I301" s="190"/>
      <c r="J301" s="190"/>
      <c r="K301" s="190"/>
    </row>
    <row r="302" spans="1:11" x14ac:dyDescent="0.25">
      <c r="A302" s="3"/>
      <c r="B302" s="13" t="s">
        <v>326</v>
      </c>
      <c r="C302" s="97">
        <v>346</v>
      </c>
      <c r="D302" s="147">
        <f t="shared" si="11"/>
        <v>0</v>
      </c>
      <c r="E302" s="190"/>
      <c r="F302" s="190"/>
      <c r="G302" s="190"/>
      <c r="H302" s="147">
        <f t="shared" si="13"/>
        <v>0</v>
      </c>
      <c r="I302" s="190"/>
      <c r="J302" s="190"/>
      <c r="K302" s="190"/>
    </row>
    <row r="303" spans="1:11" x14ac:dyDescent="0.25">
      <c r="A303" s="3"/>
      <c r="B303" s="13" t="s">
        <v>328</v>
      </c>
      <c r="C303" s="97">
        <v>346</v>
      </c>
      <c r="D303" s="147">
        <f t="shared" si="11"/>
        <v>0</v>
      </c>
      <c r="E303" s="190"/>
      <c r="F303" s="190"/>
      <c r="G303" s="190"/>
      <c r="H303" s="147">
        <f t="shared" si="13"/>
        <v>0</v>
      </c>
      <c r="I303" s="190"/>
      <c r="J303" s="190"/>
      <c r="K303" s="190"/>
    </row>
    <row r="304" spans="1:11" ht="51.75" x14ac:dyDescent="0.25">
      <c r="A304" s="3"/>
      <c r="B304" s="43" t="s">
        <v>373</v>
      </c>
      <c r="C304" s="101" t="s">
        <v>374</v>
      </c>
      <c r="D304" s="153">
        <f t="shared" si="11"/>
        <v>4053300</v>
      </c>
      <c r="E304" s="153">
        <f>SUM(E309,E314,E305,E307)</f>
        <v>0</v>
      </c>
      <c r="F304" s="153">
        <f>SUM(F309,F314,F305,F307)</f>
        <v>0</v>
      </c>
      <c r="G304" s="153">
        <f>SUM(G309,G314,G305,G307)</f>
        <v>4053300</v>
      </c>
      <c r="H304" s="153">
        <f t="shared" si="13"/>
        <v>1535018.36</v>
      </c>
      <c r="I304" s="153">
        <f>SUM(I309,I314,I305,I307)</f>
        <v>0</v>
      </c>
      <c r="J304" s="153">
        <f>SUM(J309,J314,J305,J307)</f>
        <v>0</v>
      </c>
      <c r="K304" s="153">
        <f>SUM(K309,K314,K305,K307)</f>
        <v>1535018.36</v>
      </c>
    </row>
    <row r="305" spans="1:11" ht="15.75" x14ac:dyDescent="0.25">
      <c r="A305" s="4"/>
      <c r="B305" s="44" t="s">
        <v>375</v>
      </c>
      <c r="C305" s="90">
        <v>309</v>
      </c>
      <c r="D305" s="159">
        <f t="shared" si="11"/>
        <v>0</v>
      </c>
      <c r="E305" s="156">
        <f>SUM(E306)</f>
        <v>0</v>
      </c>
      <c r="F305" s="156">
        <f>SUM(F306)</f>
        <v>0</v>
      </c>
      <c r="G305" s="156">
        <f>SUM(G306)</f>
        <v>0</v>
      </c>
      <c r="H305" s="158">
        <f t="shared" si="13"/>
        <v>0</v>
      </c>
      <c r="I305" s="156">
        <f>SUM(I306)</f>
        <v>0</v>
      </c>
      <c r="J305" s="156">
        <f>SUM(J306)</f>
        <v>0</v>
      </c>
      <c r="K305" s="156">
        <f>SUM(K306)</f>
        <v>0</v>
      </c>
    </row>
    <row r="306" spans="1:11" x14ac:dyDescent="0.25">
      <c r="A306" s="4"/>
      <c r="B306" s="45" t="s">
        <v>269</v>
      </c>
      <c r="C306" s="102" t="s">
        <v>799</v>
      </c>
      <c r="D306" s="143">
        <f t="shared" si="11"/>
        <v>0</v>
      </c>
      <c r="E306" s="190"/>
      <c r="F306" s="190"/>
      <c r="G306" s="190"/>
      <c r="H306" s="157">
        <f t="shared" si="13"/>
        <v>0</v>
      </c>
      <c r="I306" s="190"/>
      <c r="J306" s="190"/>
      <c r="K306" s="190"/>
    </row>
    <row r="307" spans="1:11" x14ac:dyDescent="0.25">
      <c r="A307" s="4"/>
      <c r="B307" s="46"/>
      <c r="C307" s="103" t="s">
        <v>376</v>
      </c>
      <c r="D307" s="155">
        <f t="shared" si="11"/>
        <v>0</v>
      </c>
      <c r="E307" s="194">
        <f>SUM(E308)</f>
        <v>0</v>
      </c>
      <c r="F307" s="194">
        <f>SUM(F308)</f>
        <v>0</v>
      </c>
      <c r="G307" s="194">
        <f>SUM(G308)</f>
        <v>0</v>
      </c>
      <c r="H307" s="155">
        <f t="shared" si="13"/>
        <v>0</v>
      </c>
      <c r="I307" s="194">
        <f>SUM(I308)</f>
        <v>0</v>
      </c>
      <c r="J307" s="194">
        <f>SUM(J308)</f>
        <v>0</v>
      </c>
      <c r="K307" s="194">
        <f>SUM(K308)</f>
        <v>0</v>
      </c>
    </row>
    <row r="308" spans="1:11" ht="25.5" x14ac:dyDescent="0.25">
      <c r="A308" s="4"/>
      <c r="B308" s="16" t="s">
        <v>377</v>
      </c>
      <c r="C308" s="102" t="s">
        <v>378</v>
      </c>
      <c r="D308" s="147">
        <f t="shared" si="11"/>
        <v>0</v>
      </c>
      <c r="E308" s="190"/>
      <c r="F308" s="190">
        <v>0</v>
      </c>
      <c r="G308" s="183">
        <v>0</v>
      </c>
      <c r="H308" s="147">
        <f t="shared" si="13"/>
        <v>0</v>
      </c>
      <c r="I308" s="190"/>
      <c r="J308" s="190"/>
      <c r="K308" s="190">
        <v>0</v>
      </c>
    </row>
    <row r="309" spans="1:11" ht="25.5" x14ac:dyDescent="0.25">
      <c r="A309" s="3"/>
      <c r="B309" s="47" t="s">
        <v>377</v>
      </c>
      <c r="C309" s="90" t="s">
        <v>379</v>
      </c>
      <c r="D309" s="158">
        <f t="shared" si="11"/>
        <v>4053300</v>
      </c>
      <c r="E309" s="158">
        <f>SUM(E311:E313)</f>
        <v>0</v>
      </c>
      <c r="F309" s="158">
        <f>SUM(F311:F313)</f>
        <v>0</v>
      </c>
      <c r="G309" s="158">
        <f>SUM(G311:G313)</f>
        <v>4053300</v>
      </c>
      <c r="H309" s="158">
        <f t="shared" si="13"/>
        <v>1535018.36</v>
      </c>
      <c r="I309" s="158">
        <f>SUM(I311:I313)</f>
        <v>0</v>
      </c>
      <c r="J309" s="158">
        <f>SUM(J311:J313)</f>
        <v>0</v>
      </c>
      <c r="K309" s="158">
        <f>SUM(K311:K313)</f>
        <v>1535018.36</v>
      </c>
    </row>
    <row r="310" spans="1:11" x14ac:dyDescent="0.25">
      <c r="A310" s="4"/>
      <c r="B310" s="13"/>
      <c r="C310" s="104"/>
      <c r="D310" s="160"/>
      <c r="E310" s="160"/>
      <c r="F310" s="160"/>
      <c r="G310" s="160"/>
      <c r="H310" s="160"/>
      <c r="I310" s="160"/>
      <c r="J310" s="160"/>
      <c r="K310" s="160"/>
    </row>
    <row r="311" spans="1:11" ht="25.5" x14ac:dyDescent="0.25">
      <c r="A311" s="3"/>
      <c r="B311" s="13" t="s">
        <v>377</v>
      </c>
      <c r="C311" s="89" t="s">
        <v>380</v>
      </c>
      <c r="D311" s="147">
        <f t="shared" ref="D311:D318" si="14">SUM(E311:G311)</f>
        <v>0</v>
      </c>
      <c r="E311" s="190"/>
      <c r="F311" s="190"/>
      <c r="G311" s="190"/>
      <c r="H311" s="147">
        <f t="shared" ref="H311:H317" si="15">SUM(I311:K311)</f>
        <v>0</v>
      </c>
      <c r="I311" s="190"/>
      <c r="J311" s="190"/>
      <c r="K311" s="190"/>
    </row>
    <row r="312" spans="1:11" ht="25.5" x14ac:dyDescent="0.25">
      <c r="A312" s="3"/>
      <c r="B312" s="13" t="s">
        <v>377</v>
      </c>
      <c r="C312" s="95" t="s">
        <v>800</v>
      </c>
      <c r="D312" s="147">
        <f t="shared" si="14"/>
        <v>4053300</v>
      </c>
      <c r="E312" s="190"/>
      <c r="F312" s="190">
        <v>0</v>
      </c>
      <c r="G312" s="209">
        <v>4053300</v>
      </c>
      <c r="H312" s="147">
        <f t="shared" si="15"/>
        <v>1535018.36</v>
      </c>
      <c r="I312" s="190"/>
      <c r="J312" s="190"/>
      <c r="K312" s="190">
        <f>1318018.36+217000</f>
        <v>1535018.36</v>
      </c>
    </row>
    <row r="313" spans="1:11" ht="25.5" x14ac:dyDescent="0.25">
      <c r="A313" s="3"/>
      <c r="B313" s="13" t="s">
        <v>377</v>
      </c>
      <c r="C313" s="95" t="s">
        <v>801</v>
      </c>
      <c r="D313" s="147">
        <f t="shared" si="14"/>
        <v>0</v>
      </c>
      <c r="E313" s="190"/>
      <c r="F313" s="190"/>
      <c r="G313" s="190"/>
      <c r="H313" s="147">
        <f t="shared" si="15"/>
        <v>0</v>
      </c>
      <c r="I313" s="190"/>
      <c r="J313" s="190"/>
      <c r="K313" s="190"/>
    </row>
    <row r="314" spans="1:11" x14ac:dyDescent="0.25">
      <c r="A314" s="3"/>
      <c r="B314" s="48"/>
      <c r="C314" s="105" t="s">
        <v>376</v>
      </c>
      <c r="D314" s="153">
        <f t="shared" si="14"/>
        <v>0</v>
      </c>
      <c r="E314" s="190">
        <f>SUM(E315:E316)</f>
        <v>0</v>
      </c>
      <c r="F314" s="190">
        <f>SUM(F315:F316)</f>
        <v>0</v>
      </c>
      <c r="G314" s="190">
        <f>SUM(G315:G316)</f>
        <v>0</v>
      </c>
      <c r="H314" s="153">
        <f t="shared" si="15"/>
        <v>0</v>
      </c>
      <c r="I314" s="190">
        <f>SUM(I315:I316)</f>
        <v>0</v>
      </c>
      <c r="J314" s="190">
        <f>SUM(J315:J316)</f>
        <v>0</v>
      </c>
      <c r="K314" s="190">
        <f>SUM(K315:K316)</f>
        <v>0</v>
      </c>
    </row>
    <row r="315" spans="1:11" ht="77.25" x14ac:dyDescent="0.25">
      <c r="A315" s="3"/>
      <c r="B315" s="49" t="s">
        <v>381</v>
      </c>
      <c r="C315" s="106" t="s">
        <v>802</v>
      </c>
      <c r="D315" s="161">
        <f t="shared" si="14"/>
        <v>0</v>
      </c>
      <c r="E315" s="195"/>
      <c r="F315" s="195"/>
      <c r="G315" s="195"/>
      <c r="H315" s="161">
        <f t="shared" si="15"/>
        <v>0</v>
      </c>
      <c r="I315" s="195"/>
      <c r="J315" s="195"/>
      <c r="K315" s="191"/>
    </row>
    <row r="316" spans="1:11" ht="90" x14ac:dyDescent="0.25">
      <c r="A316" s="3"/>
      <c r="B316" s="49" t="s">
        <v>382</v>
      </c>
      <c r="C316" s="106" t="s">
        <v>383</v>
      </c>
      <c r="D316" s="161">
        <f t="shared" si="14"/>
        <v>0</v>
      </c>
      <c r="E316" s="195"/>
      <c r="F316" s="195">
        <v>0</v>
      </c>
      <c r="G316" s="195"/>
      <c r="H316" s="161">
        <f t="shared" si="15"/>
        <v>0</v>
      </c>
      <c r="I316" s="195"/>
      <c r="J316" s="195">
        <v>0</v>
      </c>
      <c r="K316" s="191"/>
    </row>
    <row r="317" spans="1:11" ht="25.5" x14ac:dyDescent="0.25">
      <c r="A317" s="3"/>
      <c r="B317" s="50" t="s">
        <v>384</v>
      </c>
      <c r="C317" s="83" t="s">
        <v>385</v>
      </c>
      <c r="D317" s="153">
        <f t="shared" si="14"/>
        <v>54466707</v>
      </c>
      <c r="E317" s="153">
        <f>SUM(E318,E324,E347,E322)</f>
        <v>0</v>
      </c>
      <c r="F317" s="153">
        <f>SUM(F318,F324,F347,F322)</f>
        <v>40409330</v>
      </c>
      <c r="G317" s="153">
        <f>SUM(G318,G324,G347,G322)</f>
        <v>14057377</v>
      </c>
      <c r="H317" s="153">
        <f t="shared" si="15"/>
        <v>4386266.3100000005</v>
      </c>
      <c r="I317" s="153">
        <f>SUM(I318,I324,I347,I322)</f>
        <v>0</v>
      </c>
      <c r="J317" s="153">
        <f>SUM(J318,J324,J347,J322)</f>
        <v>0</v>
      </c>
      <c r="K317" s="153">
        <f>SUM(K318,K324,K347,K322)</f>
        <v>4386266.3100000005</v>
      </c>
    </row>
    <row r="318" spans="1:11" ht="25.5" x14ac:dyDescent="0.25">
      <c r="A318" s="3"/>
      <c r="B318" s="12" t="s">
        <v>386</v>
      </c>
      <c r="C318" s="107" t="s">
        <v>803</v>
      </c>
      <c r="D318" s="156">
        <f t="shared" si="14"/>
        <v>76207</v>
      </c>
      <c r="E318" s="155">
        <f>SUM(E320:E321)</f>
        <v>0</v>
      </c>
      <c r="F318" s="155">
        <f>SUM(F320:F321)</f>
        <v>58530</v>
      </c>
      <c r="G318" s="155">
        <f>SUM(G320:G321)</f>
        <v>17677</v>
      </c>
      <c r="H318" s="155"/>
      <c r="I318" s="155">
        <f>SUM(I320:I321)</f>
        <v>0</v>
      </c>
      <c r="J318" s="155">
        <f>SUM(J320:J321)</f>
        <v>0</v>
      </c>
      <c r="K318" s="155">
        <f>SUM(K320:K321)</f>
        <v>0</v>
      </c>
    </row>
    <row r="319" spans="1:11" x14ac:dyDescent="0.25">
      <c r="A319" s="3"/>
      <c r="B319" s="22" t="s">
        <v>387</v>
      </c>
      <c r="C319" s="91"/>
      <c r="D319" s="147"/>
      <c r="E319" s="147"/>
      <c r="F319" s="147"/>
      <c r="G319" s="147"/>
      <c r="H319" s="147"/>
      <c r="I319" s="147"/>
      <c r="J319" s="147"/>
      <c r="K319" s="147"/>
    </row>
    <row r="320" spans="1:11" ht="25.5" x14ac:dyDescent="0.25">
      <c r="A320" s="3"/>
      <c r="B320" s="22" t="s">
        <v>388</v>
      </c>
      <c r="C320" s="105" t="s">
        <v>389</v>
      </c>
      <c r="D320" s="147">
        <f t="shared" ref="D320:D335" si="16">SUM(E320:G320)</f>
        <v>58530</v>
      </c>
      <c r="E320" s="190"/>
      <c r="F320" s="190">
        <v>58530</v>
      </c>
      <c r="G320" s="190"/>
      <c r="H320" s="147">
        <f t="shared" ref="H320:H335" si="17">SUM(I320:K320)</f>
        <v>0</v>
      </c>
      <c r="I320" s="190"/>
      <c r="J320" s="190">
        <v>0</v>
      </c>
      <c r="K320" s="190"/>
    </row>
    <row r="321" spans="1:11" ht="25.5" x14ac:dyDescent="0.25">
      <c r="A321" s="3"/>
      <c r="B321" s="22" t="s">
        <v>390</v>
      </c>
      <c r="C321" s="105" t="s">
        <v>804</v>
      </c>
      <c r="D321" s="147">
        <f t="shared" si="16"/>
        <v>17677</v>
      </c>
      <c r="E321" s="190"/>
      <c r="F321" s="190"/>
      <c r="G321" s="190">
        <v>17677</v>
      </c>
      <c r="H321" s="147">
        <f t="shared" si="17"/>
        <v>0</v>
      </c>
      <c r="I321" s="190"/>
      <c r="J321" s="190"/>
      <c r="K321" s="190">
        <v>0</v>
      </c>
    </row>
    <row r="322" spans="1:11" x14ac:dyDescent="0.25">
      <c r="A322" s="3"/>
      <c r="B322" s="51"/>
      <c r="C322" s="108" t="s">
        <v>391</v>
      </c>
      <c r="D322" s="150">
        <f t="shared" si="16"/>
        <v>2000000</v>
      </c>
      <c r="E322" s="196">
        <f>SUM(E323)</f>
        <v>0</v>
      </c>
      <c r="F322" s="196"/>
      <c r="G322" s="196">
        <f>SUM(G323)</f>
        <v>2000000</v>
      </c>
      <c r="H322" s="150">
        <f t="shared" si="17"/>
        <v>0</v>
      </c>
      <c r="I322" s="196"/>
      <c r="J322" s="196"/>
      <c r="K322" s="196">
        <f>SUM(K323)</f>
        <v>0</v>
      </c>
    </row>
    <row r="323" spans="1:11" ht="25.5" x14ac:dyDescent="0.25">
      <c r="A323" s="3"/>
      <c r="B323" s="22" t="s">
        <v>392</v>
      </c>
      <c r="C323" s="95" t="s">
        <v>805</v>
      </c>
      <c r="D323" s="147">
        <f t="shared" si="16"/>
        <v>2000000</v>
      </c>
      <c r="E323" s="190"/>
      <c r="F323" s="190"/>
      <c r="G323" s="190">
        <v>2000000</v>
      </c>
      <c r="H323" s="147">
        <f t="shared" si="17"/>
        <v>0</v>
      </c>
      <c r="I323" s="190"/>
      <c r="J323" s="190"/>
      <c r="K323" s="190">
        <v>0</v>
      </c>
    </row>
    <row r="324" spans="1:11" x14ac:dyDescent="0.25">
      <c r="A324" s="3"/>
      <c r="B324" s="33" t="s">
        <v>393</v>
      </c>
      <c r="C324" s="94" t="s">
        <v>806</v>
      </c>
      <c r="D324" s="158">
        <f t="shared" si="16"/>
        <v>51690500</v>
      </c>
      <c r="E324" s="158">
        <f>SUM(E325,E327,E334,E336,E338,E343,E341)</f>
        <v>0</v>
      </c>
      <c r="F324" s="158">
        <f>SUM(F325,F327,F334,F336,F338,F343,F341)</f>
        <v>40350800</v>
      </c>
      <c r="G324" s="158">
        <f>SUM(G325,G327,G334,G336,G338,G343,G341)</f>
        <v>11339700</v>
      </c>
      <c r="H324" s="158">
        <f t="shared" si="17"/>
        <v>4386266.3100000005</v>
      </c>
      <c r="I324" s="158">
        <f>SUM(I325,I327,I334,I336,I338,I343,I341)</f>
        <v>0</v>
      </c>
      <c r="J324" s="158">
        <f>SUM(J325,J327,J334,J336,J338,J343,J341)</f>
        <v>0</v>
      </c>
      <c r="K324" s="158">
        <f>SUM(K325,K327,K334,K336,K338,K343,K341)</f>
        <v>4386266.3100000005</v>
      </c>
    </row>
    <row r="325" spans="1:11" x14ac:dyDescent="0.25">
      <c r="A325" s="3"/>
      <c r="B325" s="40" t="s">
        <v>394</v>
      </c>
      <c r="C325" s="94" t="s">
        <v>395</v>
      </c>
      <c r="D325" s="156">
        <f t="shared" si="16"/>
        <v>0</v>
      </c>
      <c r="E325" s="156">
        <f>SUM(E326)</f>
        <v>0</v>
      </c>
      <c r="F325" s="156">
        <f>SUM(F326)</f>
        <v>0</v>
      </c>
      <c r="G325" s="156">
        <f>SUM(G326)</f>
        <v>0</v>
      </c>
      <c r="H325" s="156">
        <f t="shared" si="17"/>
        <v>0</v>
      </c>
      <c r="I325" s="156">
        <f>SUM(I326)</f>
        <v>0</v>
      </c>
      <c r="J325" s="156">
        <f>SUM(J326)</f>
        <v>0</v>
      </c>
      <c r="K325" s="156">
        <f>SUM(K326)</f>
        <v>0</v>
      </c>
    </row>
    <row r="326" spans="1:11" x14ac:dyDescent="0.25">
      <c r="A326" s="3"/>
      <c r="B326" s="13" t="s">
        <v>394</v>
      </c>
      <c r="C326" s="95" t="s">
        <v>396</v>
      </c>
      <c r="D326" s="147">
        <f t="shared" si="16"/>
        <v>0</v>
      </c>
      <c r="E326" s="190"/>
      <c r="F326" s="190"/>
      <c r="G326" s="190"/>
      <c r="H326" s="147">
        <f t="shared" si="17"/>
        <v>0</v>
      </c>
      <c r="I326" s="190"/>
      <c r="J326" s="190"/>
      <c r="K326" s="190"/>
    </row>
    <row r="327" spans="1:11" x14ac:dyDescent="0.25">
      <c r="A327" s="3"/>
      <c r="B327" s="52" t="s">
        <v>393</v>
      </c>
      <c r="C327" s="109" t="s">
        <v>397</v>
      </c>
      <c r="D327" s="162">
        <f t="shared" si="16"/>
        <v>41049300</v>
      </c>
      <c r="E327" s="162">
        <f>SUM(E328:E333)</f>
        <v>0</v>
      </c>
      <c r="F327" s="162">
        <f>SUM(F328:F333)</f>
        <v>40350800</v>
      </c>
      <c r="G327" s="162">
        <f>SUM(G328:G333)</f>
        <v>698500</v>
      </c>
      <c r="H327" s="162">
        <f t="shared" si="17"/>
        <v>598500</v>
      </c>
      <c r="I327" s="162">
        <f>SUM(I328:I333)</f>
        <v>0</v>
      </c>
      <c r="J327" s="162">
        <f>SUM(J328:J333)</f>
        <v>0</v>
      </c>
      <c r="K327" s="162">
        <f>SUM(K328:K333)</f>
        <v>598500</v>
      </c>
    </row>
    <row r="328" spans="1:11" ht="25.5" x14ac:dyDescent="0.25">
      <c r="A328" s="3"/>
      <c r="B328" s="53" t="s">
        <v>779</v>
      </c>
      <c r="C328" s="110" t="s">
        <v>398</v>
      </c>
      <c r="D328" s="163">
        <f t="shared" si="16"/>
        <v>40450800</v>
      </c>
      <c r="E328" s="197"/>
      <c r="F328" s="197">
        <v>40350800</v>
      </c>
      <c r="G328" s="197">
        <v>100000</v>
      </c>
      <c r="H328" s="163">
        <f t="shared" si="17"/>
        <v>0</v>
      </c>
      <c r="I328" s="197"/>
      <c r="J328" s="197">
        <v>0</v>
      </c>
      <c r="K328" s="197">
        <v>0</v>
      </c>
    </row>
    <row r="329" spans="1:11" ht="25.5" x14ac:dyDescent="0.25">
      <c r="A329" s="3"/>
      <c r="B329" s="53" t="s">
        <v>780</v>
      </c>
      <c r="C329" s="110" t="s">
        <v>399</v>
      </c>
      <c r="D329" s="163">
        <f t="shared" si="16"/>
        <v>0</v>
      </c>
      <c r="E329" s="197"/>
      <c r="F329" s="197">
        <v>0</v>
      </c>
      <c r="G329" s="197">
        <v>0</v>
      </c>
      <c r="H329" s="163">
        <f t="shared" si="17"/>
        <v>0</v>
      </c>
      <c r="I329" s="197"/>
      <c r="J329" s="197">
        <v>0</v>
      </c>
      <c r="K329" s="197">
        <v>0</v>
      </c>
    </row>
    <row r="330" spans="1:11" ht="25.5" x14ac:dyDescent="0.25">
      <c r="A330" s="3"/>
      <c r="B330" s="53" t="s">
        <v>400</v>
      </c>
      <c r="C330" s="111" t="s">
        <v>807</v>
      </c>
      <c r="D330" s="163">
        <f t="shared" si="16"/>
        <v>0</v>
      </c>
      <c r="E330" s="197"/>
      <c r="F330" s="197"/>
      <c r="G330" s="197"/>
      <c r="H330" s="163">
        <f t="shared" si="17"/>
        <v>0</v>
      </c>
      <c r="I330" s="197"/>
      <c r="J330" s="197"/>
      <c r="K330" s="197"/>
    </row>
    <row r="331" spans="1:11" ht="25.5" x14ac:dyDescent="0.25">
      <c r="A331" s="3"/>
      <c r="B331" s="53" t="s">
        <v>400</v>
      </c>
      <c r="C331" s="111" t="s">
        <v>401</v>
      </c>
      <c r="D331" s="163">
        <f t="shared" si="16"/>
        <v>0</v>
      </c>
      <c r="E331" s="197"/>
      <c r="F331" s="197"/>
      <c r="G331" s="197"/>
      <c r="H331" s="163">
        <f t="shared" si="17"/>
        <v>0</v>
      </c>
      <c r="I331" s="197"/>
      <c r="J331" s="197"/>
      <c r="K331" s="197"/>
    </row>
    <row r="332" spans="1:11" ht="25.5" x14ac:dyDescent="0.25">
      <c r="A332" s="3"/>
      <c r="B332" s="53" t="s">
        <v>781</v>
      </c>
      <c r="C332" s="111" t="s">
        <v>808</v>
      </c>
      <c r="D332" s="163">
        <f t="shared" si="16"/>
        <v>0</v>
      </c>
      <c r="E332" s="197"/>
      <c r="F332" s="197"/>
      <c r="G332" s="197"/>
      <c r="H332" s="163">
        <f t="shared" si="17"/>
        <v>0</v>
      </c>
      <c r="I332" s="197"/>
      <c r="J332" s="197"/>
      <c r="K332" s="197"/>
    </row>
    <row r="333" spans="1:11" ht="25.5" x14ac:dyDescent="0.25">
      <c r="A333" s="3"/>
      <c r="B333" s="53" t="s">
        <v>782</v>
      </c>
      <c r="C333" s="110" t="s">
        <v>402</v>
      </c>
      <c r="D333" s="163">
        <f t="shared" si="16"/>
        <v>598500</v>
      </c>
      <c r="E333" s="197"/>
      <c r="F333" s="197"/>
      <c r="G333" s="197">
        <v>598500</v>
      </c>
      <c r="H333" s="163">
        <f t="shared" si="17"/>
        <v>598500</v>
      </c>
      <c r="I333" s="197"/>
      <c r="J333" s="197"/>
      <c r="K333" s="197">
        <v>598500</v>
      </c>
    </row>
    <row r="334" spans="1:11" x14ac:dyDescent="0.25">
      <c r="A334" s="3"/>
      <c r="B334" s="53"/>
      <c r="C334" s="109" t="s">
        <v>403</v>
      </c>
      <c r="D334" s="163">
        <f t="shared" si="16"/>
        <v>630884</v>
      </c>
      <c r="E334" s="163">
        <f>SUM(E335)</f>
        <v>0</v>
      </c>
      <c r="F334" s="163">
        <f>SUM(F335)</f>
        <v>0</v>
      </c>
      <c r="G334" s="163">
        <f>SUM(G335)</f>
        <v>630884</v>
      </c>
      <c r="H334" s="163">
        <f t="shared" si="17"/>
        <v>630883.32999999996</v>
      </c>
      <c r="I334" s="163">
        <f>SUM(I335)</f>
        <v>0</v>
      </c>
      <c r="J334" s="163">
        <f>SUM(J335)</f>
        <v>0</v>
      </c>
      <c r="K334" s="163">
        <f>SUM(K335)</f>
        <v>630883.32999999996</v>
      </c>
    </row>
    <row r="335" spans="1:11" x14ac:dyDescent="0.25">
      <c r="A335" s="3"/>
      <c r="B335" s="53" t="s">
        <v>404</v>
      </c>
      <c r="C335" s="111" t="s">
        <v>809</v>
      </c>
      <c r="D335" s="163">
        <f t="shared" si="16"/>
        <v>630884</v>
      </c>
      <c r="E335" s="197"/>
      <c r="F335" s="197"/>
      <c r="G335" s="197">
        <v>630884</v>
      </c>
      <c r="H335" s="163">
        <f t="shared" si="17"/>
        <v>630883.32999999996</v>
      </c>
      <c r="I335" s="197"/>
      <c r="J335" s="197"/>
      <c r="K335" s="197">
        <v>630883.32999999996</v>
      </c>
    </row>
    <row r="336" spans="1:11" x14ac:dyDescent="0.25">
      <c r="A336" s="3"/>
      <c r="B336" s="53"/>
      <c r="C336" s="112">
        <v>409228</v>
      </c>
      <c r="D336" s="163"/>
      <c r="E336" s="198">
        <f>SUM(E337)</f>
        <v>0</v>
      </c>
      <c r="F336" s="198">
        <f>SUM(F337)</f>
        <v>0</v>
      </c>
      <c r="G336" s="198">
        <f>SUM(G337)</f>
        <v>0</v>
      </c>
      <c r="H336" s="163"/>
      <c r="I336" s="198">
        <f>SUM(I337)</f>
        <v>0</v>
      </c>
      <c r="J336" s="198">
        <f>SUM(J337)</f>
        <v>0</v>
      </c>
      <c r="K336" s="198">
        <f>SUM(K337)</f>
        <v>0</v>
      </c>
    </row>
    <row r="337" spans="1:11" ht="25.5" x14ac:dyDescent="0.25">
      <c r="A337" s="3"/>
      <c r="B337" s="53" t="s">
        <v>404</v>
      </c>
      <c r="C337" s="111" t="s">
        <v>405</v>
      </c>
      <c r="D337" s="163">
        <f t="shared" ref="D337:D352" si="18">SUM(E337:G337)</f>
        <v>0</v>
      </c>
      <c r="E337" s="197"/>
      <c r="F337" s="197"/>
      <c r="G337" s="197"/>
      <c r="H337" s="163">
        <f t="shared" ref="H337:H352" si="19">SUM(I337:K337)</f>
        <v>0</v>
      </c>
      <c r="I337" s="197"/>
      <c r="J337" s="197"/>
      <c r="K337" s="197"/>
    </row>
    <row r="338" spans="1:11" x14ac:dyDescent="0.25">
      <c r="A338" s="3"/>
      <c r="B338" s="53"/>
      <c r="C338" s="113" t="s">
        <v>406</v>
      </c>
      <c r="D338" s="163">
        <f t="shared" si="18"/>
        <v>0</v>
      </c>
      <c r="E338" s="163">
        <f>SUM(E339:E340)</f>
        <v>0</v>
      </c>
      <c r="F338" s="163">
        <f>SUM(F339:F340)</f>
        <v>0</v>
      </c>
      <c r="G338" s="163">
        <f>SUM(G339:G340)</f>
        <v>0</v>
      </c>
      <c r="H338" s="163">
        <f t="shared" si="19"/>
        <v>0</v>
      </c>
      <c r="I338" s="163">
        <f>SUM(I339:I340)</f>
        <v>0</v>
      </c>
      <c r="J338" s="163">
        <f>SUM(J339:J340)</f>
        <v>0</v>
      </c>
      <c r="K338" s="163">
        <f>SUM(K339:K340)</f>
        <v>0</v>
      </c>
    </row>
    <row r="339" spans="1:11" x14ac:dyDescent="0.25">
      <c r="A339" s="3"/>
      <c r="B339" s="53" t="s">
        <v>407</v>
      </c>
      <c r="C339" s="111" t="s">
        <v>810</v>
      </c>
      <c r="D339" s="163">
        <f t="shared" si="18"/>
        <v>0</v>
      </c>
      <c r="E339" s="199"/>
      <c r="F339" s="199"/>
      <c r="G339" s="199"/>
      <c r="H339" s="163">
        <f t="shared" si="19"/>
        <v>0</v>
      </c>
      <c r="I339" s="199"/>
      <c r="J339" s="199"/>
      <c r="K339" s="199"/>
    </row>
    <row r="340" spans="1:11" x14ac:dyDescent="0.25">
      <c r="A340" s="3"/>
      <c r="B340" s="53" t="s">
        <v>408</v>
      </c>
      <c r="C340" s="111" t="s">
        <v>811</v>
      </c>
      <c r="D340" s="163">
        <f t="shared" si="18"/>
        <v>0</v>
      </c>
      <c r="E340" s="199"/>
      <c r="F340" s="199"/>
      <c r="G340" s="199">
        <v>0</v>
      </c>
      <c r="H340" s="163">
        <f t="shared" si="19"/>
        <v>0</v>
      </c>
      <c r="I340" s="199"/>
      <c r="J340" s="199"/>
      <c r="K340" s="199">
        <v>0</v>
      </c>
    </row>
    <row r="341" spans="1:11" x14ac:dyDescent="0.25">
      <c r="A341" s="3"/>
      <c r="B341" s="54"/>
      <c r="C341" s="114" t="s">
        <v>409</v>
      </c>
      <c r="D341" s="163">
        <f t="shared" si="18"/>
        <v>0</v>
      </c>
      <c r="E341" s="199">
        <f>SUM(E342)</f>
        <v>0</v>
      </c>
      <c r="F341" s="199">
        <f>SUM(F342)</f>
        <v>0</v>
      </c>
      <c r="G341" s="199">
        <f>SUM(G342)</f>
        <v>0</v>
      </c>
      <c r="H341" s="163">
        <f t="shared" si="19"/>
        <v>0</v>
      </c>
      <c r="I341" s="199">
        <f>SUM(I342)</f>
        <v>0</v>
      </c>
      <c r="J341" s="199">
        <f>SUM(J342)</f>
        <v>0</v>
      </c>
      <c r="K341" s="199">
        <f>SUM(K342)</f>
        <v>0</v>
      </c>
    </row>
    <row r="342" spans="1:11" x14ac:dyDescent="0.25">
      <c r="A342" s="3"/>
      <c r="B342" s="53" t="s">
        <v>410</v>
      </c>
      <c r="C342" s="111" t="s">
        <v>812</v>
      </c>
      <c r="D342" s="163">
        <f t="shared" si="18"/>
        <v>0</v>
      </c>
      <c r="E342" s="199"/>
      <c r="F342" s="199"/>
      <c r="G342" s="199"/>
      <c r="H342" s="163">
        <f t="shared" si="19"/>
        <v>0</v>
      </c>
      <c r="I342" s="199"/>
      <c r="J342" s="199"/>
      <c r="K342" s="199"/>
    </row>
    <row r="343" spans="1:11" x14ac:dyDescent="0.25">
      <c r="A343" s="3"/>
      <c r="B343" s="52" t="s">
        <v>393</v>
      </c>
      <c r="C343" s="109" t="s">
        <v>411</v>
      </c>
      <c r="D343" s="163">
        <f t="shared" si="18"/>
        <v>10010316</v>
      </c>
      <c r="E343" s="163">
        <f>SUM(E344:E346)</f>
        <v>0</v>
      </c>
      <c r="F343" s="163">
        <f>SUM(F344:F346)</f>
        <v>0</v>
      </c>
      <c r="G343" s="163">
        <f>SUM(G344:G346)</f>
        <v>10010316</v>
      </c>
      <c r="H343" s="163">
        <f t="shared" si="19"/>
        <v>3156882.98</v>
      </c>
      <c r="I343" s="163">
        <f>SUM(I344:I346)</f>
        <v>0</v>
      </c>
      <c r="J343" s="163">
        <f>SUM(J344:J346)</f>
        <v>0</v>
      </c>
      <c r="K343" s="163">
        <f>SUM(K344:K346)</f>
        <v>3156882.98</v>
      </c>
    </row>
    <row r="344" spans="1:11" x14ac:dyDescent="0.25">
      <c r="A344" s="3"/>
      <c r="B344" s="53" t="s">
        <v>783</v>
      </c>
      <c r="C344" s="111" t="s">
        <v>813</v>
      </c>
      <c r="D344" s="163">
        <f t="shared" si="18"/>
        <v>0</v>
      </c>
      <c r="E344" s="199"/>
      <c r="F344" s="199"/>
      <c r="G344" s="210"/>
      <c r="H344" s="163">
        <f t="shared" si="19"/>
        <v>0</v>
      </c>
      <c r="I344" s="199"/>
      <c r="J344" s="199"/>
      <c r="K344" s="199"/>
    </row>
    <row r="345" spans="1:11" ht="25.5" x14ac:dyDescent="0.25">
      <c r="A345" s="3"/>
      <c r="B345" s="53" t="s">
        <v>783</v>
      </c>
      <c r="C345" s="111" t="s">
        <v>814</v>
      </c>
      <c r="D345" s="163">
        <f t="shared" si="18"/>
        <v>10010316</v>
      </c>
      <c r="E345" s="199"/>
      <c r="F345" s="199"/>
      <c r="G345" s="210">
        <v>10010316</v>
      </c>
      <c r="H345" s="163">
        <f t="shared" si="19"/>
        <v>3156882.98</v>
      </c>
      <c r="I345" s="199"/>
      <c r="J345" s="199"/>
      <c r="K345" s="199">
        <f>2781882.98+375000</f>
        <v>3156882.98</v>
      </c>
    </row>
    <row r="346" spans="1:11" ht="25.5" x14ac:dyDescent="0.25">
      <c r="A346" s="3"/>
      <c r="B346" s="53" t="s">
        <v>783</v>
      </c>
      <c r="C346" s="111" t="s">
        <v>412</v>
      </c>
      <c r="D346" s="163">
        <f t="shared" si="18"/>
        <v>0</v>
      </c>
      <c r="E346" s="199"/>
      <c r="F346" s="199"/>
      <c r="G346" s="210"/>
      <c r="H346" s="163">
        <f t="shared" si="19"/>
        <v>0</v>
      </c>
      <c r="I346" s="199"/>
      <c r="J346" s="199"/>
      <c r="K346" s="199"/>
    </row>
    <row r="347" spans="1:11" ht="25.5" x14ac:dyDescent="0.25">
      <c r="A347" s="3"/>
      <c r="B347" s="52" t="s">
        <v>413</v>
      </c>
      <c r="C347" s="109" t="s">
        <v>414</v>
      </c>
      <c r="D347" s="162">
        <f t="shared" si="18"/>
        <v>700000</v>
      </c>
      <c r="E347" s="162">
        <f>SUM(E348,E353,E355,E357)</f>
        <v>0</v>
      </c>
      <c r="F347" s="162">
        <f>SUM(F348,F353,F355,F357)</f>
        <v>0</v>
      </c>
      <c r="G347" s="162">
        <f>SUM(G348,G353,G355,G357)</f>
        <v>700000</v>
      </c>
      <c r="H347" s="162">
        <f t="shared" si="19"/>
        <v>0</v>
      </c>
      <c r="I347" s="162">
        <f>SUM(I348,I353,I355,I357)</f>
        <v>0</v>
      </c>
      <c r="J347" s="162">
        <f>SUM(J348,J353,J355,J357)</f>
        <v>0</v>
      </c>
      <c r="K347" s="162">
        <f>SUM(K348,K353,K355,K357)</f>
        <v>0</v>
      </c>
    </row>
    <row r="348" spans="1:11" x14ac:dyDescent="0.25">
      <c r="A348" s="3"/>
      <c r="B348" s="52" t="s">
        <v>415</v>
      </c>
      <c r="C348" s="109" t="s">
        <v>416</v>
      </c>
      <c r="D348" s="162">
        <f t="shared" si="18"/>
        <v>700000</v>
      </c>
      <c r="E348" s="162">
        <f>SUM(E349:E352)</f>
        <v>0</v>
      </c>
      <c r="F348" s="162">
        <f>SUM(F349:F352)</f>
        <v>0</v>
      </c>
      <c r="G348" s="162">
        <f>SUM(G349:G352)</f>
        <v>700000</v>
      </c>
      <c r="H348" s="162">
        <f t="shared" si="19"/>
        <v>0</v>
      </c>
      <c r="I348" s="162">
        <f>SUM(I349:I352)</f>
        <v>0</v>
      </c>
      <c r="J348" s="162">
        <f>SUM(J349:J352)</f>
        <v>0</v>
      </c>
      <c r="K348" s="162">
        <f>SUM(K349:K352)</f>
        <v>0</v>
      </c>
    </row>
    <row r="349" spans="1:11" ht="25.5" x14ac:dyDescent="0.25">
      <c r="A349" s="3"/>
      <c r="B349" s="55" t="s">
        <v>267</v>
      </c>
      <c r="C349" s="110" t="s">
        <v>417</v>
      </c>
      <c r="D349" s="163">
        <f t="shared" si="18"/>
        <v>0</v>
      </c>
      <c r="E349" s="199"/>
      <c r="F349" s="199"/>
      <c r="G349" s="210"/>
      <c r="H349" s="163">
        <f t="shared" si="19"/>
        <v>0</v>
      </c>
      <c r="I349" s="199"/>
      <c r="J349" s="199"/>
      <c r="K349" s="199"/>
    </row>
    <row r="350" spans="1:11" ht="38.25" x14ac:dyDescent="0.25">
      <c r="A350" s="3"/>
      <c r="B350" s="55" t="s">
        <v>418</v>
      </c>
      <c r="C350" s="111" t="s">
        <v>815</v>
      </c>
      <c r="D350" s="163">
        <f t="shared" si="18"/>
        <v>0</v>
      </c>
      <c r="E350" s="199"/>
      <c r="F350" s="199"/>
      <c r="G350" s="210"/>
      <c r="H350" s="163">
        <f t="shared" si="19"/>
        <v>0</v>
      </c>
      <c r="I350" s="199"/>
      <c r="J350" s="199"/>
      <c r="K350" s="199"/>
    </row>
    <row r="351" spans="1:11" ht="25.5" x14ac:dyDescent="0.25">
      <c r="A351" s="3"/>
      <c r="B351" s="55" t="s">
        <v>419</v>
      </c>
      <c r="C351" s="111" t="s">
        <v>816</v>
      </c>
      <c r="D351" s="163">
        <f t="shared" si="18"/>
        <v>700000</v>
      </c>
      <c r="E351" s="199"/>
      <c r="F351" s="199"/>
      <c r="G351" s="210">
        <v>700000</v>
      </c>
      <c r="H351" s="163">
        <f t="shared" si="19"/>
        <v>0</v>
      </c>
      <c r="I351" s="199"/>
      <c r="J351" s="199"/>
      <c r="K351" s="199">
        <v>0</v>
      </c>
    </row>
    <row r="352" spans="1:11" ht="38.25" x14ac:dyDescent="0.25">
      <c r="A352" s="3"/>
      <c r="B352" s="55" t="s">
        <v>420</v>
      </c>
      <c r="C352" s="111" t="s">
        <v>817</v>
      </c>
      <c r="D352" s="163">
        <f t="shared" si="18"/>
        <v>0</v>
      </c>
      <c r="E352" s="199"/>
      <c r="F352" s="199"/>
      <c r="G352" s="210"/>
      <c r="H352" s="163">
        <f t="shared" si="19"/>
        <v>0</v>
      </c>
      <c r="I352" s="199"/>
      <c r="J352" s="199"/>
      <c r="K352" s="199"/>
    </row>
    <row r="353" spans="1:11" x14ac:dyDescent="0.25">
      <c r="A353" s="3"/>
      <c r="B353" s="55"/>
      <c r="C353" s="113" t="s">
        <v>421</v>
      </c>
      <c r="D353" s="163"/>
      <c r="E353" s="163">
        <f>SUM(E354)</f>
        <v>0</v>
      </c>
      <c r="F353" s="163">
        <f>SUM(F354)</f>
        <v>0</v>
      </c>
      <c r="G353" s="163">
        <f>SUM(G354)</f>
        <v>0</v>
      </c>
      <c r="H353" s="163"/>
      <c r="I353" s="163">
        <f>SUM(I354)</f>
        <v>0</v>
      </c>
      <c r="J353" s="163">
        <f>SUM(J354)</f>
        <v>0</v>
      </c>
      <c r="K353" s="163">
        <f>SUM(K354)</f>
        <v>0</v>
      </c>
    </row>
    <row r="354" spans="1:11" ht="25.5" x14ac:dyDescent="0.25">
      <c r="A354" s="3"/>
      <c r="B354" s="55" t="s">
        <v>267</v>
      </c>
      <c r="C354" s="111" t="s">
        <v>422</v>
      </c>
      <c r="D354" s="163">
        <f t="shared" ref="D354:D368" si="20">SUM(E354:G354)</f>
        <v>0</v>
      </c>
      <c r="E354" s="199"/>
      <c r="F354" s="199"/>
      <c r="G354" s="199"/>
      <c r="H354" s="163">
        <f t="shared" ref="H354:H368" si="21">SUM(I354:K354)</f>
        <v>0</v>
      </c>
      <c r="I354" s="199"/>
      <c r="J354" s="199"/>
      <c r="K354" s="199"/>
    </row>
    <row r="355" spans="1:11" x14ac:dyDescent="0.25">
      <c r="A355" s="3"/>
      <c r="B355" s="55"/>
      <c r="C355" s="113" t="s">
        <v>818</v>
      </c>
      <c r="D355" s="163">
        <f t="shared" si="20"/>
        <v>0</v>
      </c>
      <c r="E355" s="163">
        <f>SUM(E356)</f>
        <v>0</v>
      </c>
      <c r="F355" s="163">
        <f>SUM(F356)</f>
        <v>0</v>
      </c>
      <c r="G355" s="163">
        <f>SUM(G356)</f>
        <v>0</v>
      </c>
      <c r="H355" s="163">
        <f t="shared" si="21"/>
        <v>0</v>
      </c>
      <c r="I355" s="163">
        <f>SUM(I356)</f>
        <v>0</v>
      </c>
      <c r="J355" s="163">
        <f>SUM(J356)</f>
        <v>0</v>
      </c>
      <c r="K355" s="163">
        <f>SUM(K356)</f>
        <v>0</v>
      </c>
    </row>
    <row r="356" spans="1:11" ht="25.5" x14ac:dyDescent="0.25">
      <c r="A356" s="3"/>
      <c r="B356" s="55" t="s">
        <v>267</v>
      </c>
      <c r="C356" s="111" t="s">
        <v>819</v>
      </c>
      <c r="D356" s="163">
        <f t="shared" si="20"/>
        <v>0</v>
      </c>
      <c r="E356" s="199"/>
      <c r="F356" s="199"/>
      <c r="G356" s="199"/>
      <c r="H356" s="163">
        <f t="shared" si="21"/>
        <v>0</v>
      </c>
      <c r="I356" s="199"/>
      <c r="J356" s="199"/>
      <c r="K356" s="199"/>
    </row>
    <row r="357" spans="1:11" ht="25.5" x14ac:dyDescent="0.25">
      <c r="A357" s="3"/>
      <c r="B357" s="52" t="s">
        <v>423</v>
      </c>
      <c r="C357" s="109" t="s">
        <v>424</v>
      </c>
      <c r="D357" s="163">
        <f t="shared" si="20"/>
        <v>0</v>
      </c>
      <c r="E357" s="163">
        <f>SUM(E358:E359)</f>
        <v>0</v>
      </c>
      <c r="F357" s="163">
        <f>SUM(F358:F359)</f>
        <v>0</v>
      </c>
      <c r="G357" s="163">
        <f>SUM(G358:G359)</f>
        <v>0</v>
      </c>
      <c r="H357" s="163">
        <f t="shared" si="21"/>
        <v>0</v>
      </c>
      <c r="I357" s="163">
        <f>SUM(I358:I359)</f>
        <v>0</v>
      </c>
      <c r="J357" s="163">
        <f>SUM(J358:J359)</f>
        <v>0</v>
      </c>
      <c r="K357" s="163">
        <f>SUM(K358:K359)</f>
        <v>0</v>
      </c>
    </row>
    <row r="358" spans="1:11" x14ac:dyDescent="0.25">
      <c r="A358" s="3"/>
      <c r="B358" s="55" t="s">
        <v>425</v>
      </c>
      <c r="C358" s="110" t="s">
        <v>426</v>
      </c>
      <c r="D358" s="163">
        <f t="shared" si="20"/>
        <v>0</v>
      </c>
      <c r="E358" s="197"/>
      <c r="F358" s="197"/>
      <c r="G358" s="197"/>
      <c r="H358" s="163">
        <f t="shared" si="21"/>
        <v>0</v>
      </c>
      <c r="I358" s="199"/>
      <c r="J358" s="199"/>
      <c r="K358" s="199"/>
    </row>
    <row r="359" spans="1:11" x14ac:dyDescent="0.25">
      <c r="A359" s="3"/>
      <c r="B359" s="55"/>
      <c r="C359" s="111" t="s">
        <v>427</v>
      </c>
      <c r="D359" s="163">
        <f t="shared" si="20"/>
        <v>0</v>
      </c>
      <c r="E359" s="197"/>
      <c r="F359" s="197"/>
      <c r="G359" s="197"/>
      <c r="H359" s="163">
        <f t="shared" si="21"/>
        <v>0</v>
      </c>
      <c r="I359" s="199"/>
      <c r="J359" s="199"/>
      <c r="K359" s="199"/>
    </row>
    <row r="360" spans="1:11" ht="25.5" x14ac:dyDescent="0.25">
      <c r="A360" s="3"/>
      <c r="B360" s="52" t="s">
        <v>428</v>
      </c>
      <c r="C360" s="109" t="s">
        <v>429</v>
      </c>
      <c r="D360" s="162">
        <f t="shared" si="20"/>
        <v>20657935</v>
      </c>
      <c r="E360" s="162">
        <f>SUM(E361,E369,E384,E433)</f>
        <v>0</v>
      </c>
      <c r="F360" s="162">
        <f>SUM(F361,F369,F384,F433)</f>
        <v>2346990</v>
      </c>
      <c r="G360" s="162">
        <f>SUM(G361,G369,G384,G433)</f>
        <v>18310945</v>
      </c>
      <c r="H360" s="162">
        <f t="shared" si="21"/>
        <v>4793748.4800000004</v>
      </c>
      <c r="I360" s="162">
        <f>SUM(I361,I369,I384,I433)</f>
        <v>0</v>
      </c>
      <c r="J360" s="162">
        <f>SUM(J361,J369,J384,J433)</f>
        <v>70000</v>
      </c>
      <c r="K360" s="162">
        <f>SUM(K361,K369,K384,K433)</f>
        <v>4723748.4800000004</v>
      </c>
    </row>
    <row r="361" spans="1:11" x14ac:dyDescent="0.25">
      <c r="A361" s="3"/>
      <c r="B361" s="52" t="s">
        <v>430</v>
      </c>
      <c r="C361" s="109" t="s">
        <v>431</v>
      </c>
      <c r="D361" s="162">
        <f t="shared" si="20"/>
        <v>333359</v>
      </c>
      <c r="E361" s="162">
        <f>SUM(E362,E364,E367)</f>
        <v>0</v>
      </c>
      <c r="F361" s="162">
        <f>SUM(F362,F364,F367)</f>
        <v>0</v>
      </c>
      <c r="G361" s="162">
        <f>SUM(G362,G364,G367)</f>
        <v>333359</v>
      </c>
      <c r="H361" s="162">
        <f t="shared" si="21"/>
        <v>0</v>
      </c>
      <c r="I361" s="162">
        <f>SUM(I362,I364)</f>
        <v>0</v>
      </c>
      <c r="J361" s="162">
        <f>SUM(J362,J364,J367)</f>
        <v>0</v>
      </c>
      <c r="K361" s="162">
        <f>SUM(K362,K364,K367)</f>
        <v>0</v>
      </c>
    </row>
    <row r="362" spans="1:11" ht="25.5" x14ac:dyDescent="0.25">
      <c r="A362" s="3"/>
      <c r="B362" s="52" t="s">
        <v>432</v>
      </c>
      <c r="C362" s="109" t="s">
        <v>433</v>
      </c>
      <c r="D362" s="163">
        <f t="shared" si="20"/>
        <v>333359</v>
      </c>
      <c r="E362" s="163">
        <f>SUM(E363)</f>
        <v>0</v>
      </c>
      <c r="F362" s="163">
        <f>SUM(F363)</f>
        <v>0</v>
      </c>
      <c r="G362" s="163">
        <f>SUM(G363)</f>
        <v>333359</v>
      </c>
      <c r="H362" s="163">
        <f t="shared" si="21"/>
        <v>0</v>
      </c>
      <c r="I362" s="163">
        <f>SUM(I363)</f>
        <v>0</v>
      </c>
      <c r="J362" s="163">
        <f>SUM(J363)</f>
        <v>0</v>
      </c>
      <c r="K362" s="163">
        <f>SUM(K363)</f>
        <v>0</v>
      </c>
    </row>
    <row r="363" spans="1:11" x14ac:dyDescent="0.25">
      <c r="A363" s="3"/>
      <c r="B363" s="55" t="s">
        <v>434</v>
      </c>
      <c r="C363" s="110" t="s">
        <v>435</v>
      </c>
      <c r="D363" s="163">
        <f t="shared" si="20"/>
        <v>333359</v>
      </c>
      <c r="E363" s="197"/>
      <c r="F363" s="197"/>
      <c r="G363" s="197">
        <v>333359</v>
      </c>
      <c r="H363" s="163">
        <f t="shared" si="21"/>
        <v>0</v>
      </c>
      <c r="I363" s="197"/>
      <c r="J363" s="197"/>
      <c r="K363" s="197">
        <v>0</v>
      </c>
    </row>
    <row r="364" spans="1:11" ht="25.5" x14ac:dyDescent="0.25">
      <c r="A364" s="3"/>
      <c r="B364" s="52" t="s">
        <v>436</v>
      </c>
      <c r="C364" s="109" t="s">
        <v>437</v>
      </c>
      <c r="D364" s="163">
        <f t="shared" si="20"/>
        <v>0</v>
      </c>
      <c r="E364" s="163">
        <f>SUM(E365:E366)</f>
        <v>0</v>
      </c>
      <c r="F364" s="163">
        <f>SUM(F365:F366)</f>
        <v>0</v>
      </c>
      <c r="G364" s="163">
        <f>SUM(G365:G366)</f>
        <v>0</v>
      </c>
      <c r="H364" s="163">
        <f t="shared" si="21"/>
        <v>0</v>
      </c>
      <c r="I364" s="163">
        <f>SUM(I365:I366)</f>
        <v>0</v>
      </c>
      <c r="J364" s="163">
        <f>SUM(J365:J366)</f>
        <v>0</v>
      </c>
      <c r="K364" s="163">
        <f>SUM(K365:K366)</f>
        <v>0</v>
      </c>
    </row>
    <row r="365" spans="1:11" ht="25.5" x14ac:dyDescent="0.25">
      <c r="A365" s="3"/>
      <c r="B365" s="55" t="s">
        <v>434</v>
      </c>
      <c r="C365" s="111" t="s">
        <v>820</v>
      </c>
      <c r="D365" s="163">
        <f t="shared" si="20"/>
        <v>0</v>
      </c>
      <c r="E365" s="197"/>
      <c r="F365" s="197"/>
      <c r="G365" s="197">
        <v>0</v>
      </c>
      <c r="H365" s="163">
        <f t="shared" si="21"/>
        <v>0</v>
      </c>
      <c r="I365" s="197"/>
      <c r="J365" s="197"/>
      <c r="K365" s="197"/>
    </row>
    <row r="366" spans="1:11" x14ac:dyDescent="0.25">
      <c r="A366" s="5"/>
      <c r="B366" s="55" t="s">
        <v>434</v>
      </c>
      <c r="C366" s="111" t="s">
        <v>821</v>
      </c>
      <c r="D366" s="163">
        <f t="shared" si="20"/>
        <v>0</v>
      </c>
      <c r="E366" s="197"/>
      <c r="F366" s="197"/>
      <c r="G366" s="206">
        <v>0</v>
      </c>
      <c r="H366" s="163">
        <f t="shared" si="21"/>
        <v>0</v>
      </c>
      <c r="I366" s="197"/>
      <c r="J366" s="197"/>
      <c r="K366" s="197"/>
    </row>
    <row r="367" spans="1:11" ht="25.5" x14ac:dyDescent="0.25">
      <c r="A367" s="3"/>
      <c r="B367" s="52" t="s">
        <v>438</v>
      </c>
      <c r="C367" s="109" t="s">
        <v>439</v>
      </c>
      <c r="D367" s="163">
        <f t="shared" si="20"/>
        <v>0</v>
      </c>
      <c r="E367" s="163">
        <f>SUM(E368)</f>
        <v>0</v>
      </c>
      <c r="F367" s="163">
        <f>SUM(F368)</f>
        <v>0</v>
      </c>
      <c r="G367" s="163">
        <f>SUM(G368)</f>
        <v>0</v>
      </c>
      <c r="H367" s="163">
        <f t="shared" si="21"/>
        <v>0</v>
      </c>
      <c r="I367" s="163">
        <f>SUM(I368)</f>
        <v>0</v>
      </c>
      <c r="J367" s="163">
        <f>SUM(J368)</f>
        <v>0</v>
      </c>
      <c r="K367" s="163">
        <f>SUM(K368)</f>
        <v>0</v>
      </c>
    </row>
    <row r="368" spans="1:11" ht="25.5" x14ac:dyDescent="0.25">
      <c r="A368" s="3"/>
      <c r="B368" s="55" t="s">
        <v>440</v>
      </c>
      <c r="C368" s="110" t="s">
        <v>441</v>
      </c>
      <c r="D368" s="163">
        <f t="shared" si="20"/>
        <v>0</v>
      </c>
      <c r="E368" s="197"/>
      <c r="F368" s="206">
        <v>0</v>
      </c>
      <c r="G368" s="197"/>
      <c r="H368" s="163">
        <f t="shared" si="21"/>
        <v>0</v>
      </c>
      <c r="I368" s="197"/>
      <c r="J368" s="197">
        <v>0</v>
      </c>
      <c r="K368" s="197">
        <v>0</v>
      </c>
    </row>
    <row r="369" spans="1:11" x14ac:dyDescent="0.25">
      <c r="A369" s="3"/>
      <c r="B369" s="52"/>
      <c r="C369" s="109" t="s">
        <v>442</v>
      </c>
      <c r="D369" s="162">
        <f t="shared" ref="D369:K369" si="22">SUM(D370,D372,D380,D374,D378,D376,D382)</f>
        <v>0</v>
      </c>
      <c r="E369" s="162">
        <f t="shared" si="22"/>
        <v>0</v>
      </c>
      <c r="F369" s="162">
        <f t="shared" si="22"/>
        <v>0</v>
      </c>
      <c r="G369" s="162">
        <f t="shared" si="22"/>
        <v>0</v>
      </c>
      <c r="H369" s="162">
        <f t="shared" si="22"/>
        <v>0</v>
      </c>
      <c r="I369" s="162">
        <f t="shared" si="22"/>
        <v>0</v>
      </c>
      <c r="J369" s="162">
        <f t="shared" si="22"/>
        <v>0</v>
      </c>
      <c r="K369" s="162">
        <f t="shared" si="22"/>
        <v>0</v>
      </c>
    </row>
    <row r="370" spans="1:11" x14ac:dyDescent="0.25">
      <c r="A370" s="3"/>
      <c r="B370" s="52"/>
      <c r="C370" s="113" t="s">
        <v>822</v>
      </c>
      <c r="D370" s="163"/>
      <c r="E370" s="163">
        <f>SUM(E371:E371)</f>
        <v>0</v>
      </c>
      <c r="F370" s="163">
        <f>SUM(F371:F371)</f>
        <v>0</v>
      </c>
      <c r="G370" s="163">
        <f>SUM(G371:G371)</f>
        <v>0</v>
      </c>
      <c r="H370" s="163"/>
      <c r="I370" s="163">
        <f>SUM(I371:I371)</f>
        <v>0</v>
      </c>
      <c r="J370" s="163">
        <f>SUM(J371:J371)</f>
        <v>0</v>
      </c>
      <c r="K370" s="163">
        <f>SUM(K371:K371)</f>
        <v>0</v>
      </c>
    </row>
    <row r="371" spans="1:11" ht="25.5" x14ac:dyDescent="0.25">
      <c r="A371" s="3"/>
      <c r="B371" s="55" t="s">
        <v>443</v>
      </c>
      <c r="C371" s="111" t="s">
        <v>444</v>
      </c>
      <c r="D371" s="163">
        <f t="shared" ref="D371:D379" si="23">SUM(E371:G371)</f>
        <v>0</v>
      </c>
      <c r="E371" s="197"/>
      <c r="F371" s="197"/>
      <c r="G371" s="197"/>
      <c r="H371" s="163">
        <f t="shared" ref="H371:H379" si="24">SUM(I371:K371)</f>
        <v>0</v>
      </c>
      <c r="I371" s="197"/>
      <c r="J371" s="197"/>
      <c r="K371" s="197"/>
    </row>
    <row r="372" spans="1:11" x14ac:dyDescent="0.25">
      <c r="A372" s="3"/>
      <c r="B372" s="52"/>
      <c r="C372" s="113" t="s">
        <v>823</v>
      </c>
      <c r="D372" s="162">
        <f t="shared" si="23"/>
        <v>0</v>
      </c>
      <c r="E372" s="162">
        <f>SUM(E373:E373)</f>
        <v>0</v>
      </c>
      <c r="F372" s="162">
        <f>SUM(F373:F373)</f>
        <v>0</v>
      </c>
      <c r="G372" s="162">
        <f>SUM(G373:G373)</f>
        <v>0</v>
      </c>
      <c r="H372" s="162">
        <f t="shared" si="24"/>
        <v>0</v>
      </c>
      <c r="I372" s="162">
        <f>SUM(I373:I373)</f>
        <v>0</v>
      </c>
      <c r="J372" s="162">
        <f>SUM(J373:J373)</f>
        <v>0</v>
      </c>
      <c r="K372" s="162">
        <f>SUM(K373:K373)</f>
        <v>0</v>
      </c>
    </row>
    <row r="373" spans="1:11" ht="25.5" x14ac:dyDescent="0.25">
      <c r="A373" s="3"/>
      <c r="B373" s="55" t="s">
        <v>445</v>
      </c>
      <c r="C373" s="111" t="s">
        <v>824</v>
      </c>
      <c r="D373" s="163">
        <f t="shared" si="23"/>
        <v>0</v>
      </c>
      <c r="E373" s="197"/>
      <c r="F373" s="197"/>
      <c r="G373" s="197">
        <v>0</v>
      </c>
      <c r="H373" s="163">
        <f t="shared" si="24"/>
        <v>0</v>
      </c>
      <c r="I373" s="197"/>
      <c r="J373" s="197"/>
      <c r="K373" s="197">
        <v>0</v>
      </c>
    </row>
    <row r="374" spans="1:11" x14ac:dyDescent="0.25">
      <c r="A374" s="3"/>
      <c r="B374" s="12"/>
      <c r="C374" s="115" t="s">
        <v>446</v>
      </c>
      <c r="D374" s="155">
        <f t="shared" si="23"/>
        <v>0</v>
      </c>
      <c r="E374" s="194">
        <f>SUM(E375)</f>
        <v>0</v>
      </c>
      <c r="F374" s="194">
        <f>SUM(F375)</f>
        <v>0</v>
      </c>
      <c r="G374" s="194">
        <f>SUM(G375)</f>
        <v>0</v>
      </c>
      <c r="H374" s="155">
        <f t="shared" si="24"/>
        <v>0</v>
      </c>
      <c r="I374" s="194">
        <f>SUM(I375)</f>
        <v>0</v>
      </c>
      <c r="J374" s="194">
        <f>SUM(J375)</f>
        <v>0</v>
      </c>
      <c r="K374" s="194">
        <f>SUM(K375)</f>
        <v>0</v>
      </c>
    </row>
    <row r="375" spans="1:11" ht="25.5" x14ac:dyDescent="0.25">
      <c r="A375" s="3"/>
      <c r="B375" s="13" t="s">
        <v>447</v>
      </c>
      <c r="C375" s="95" t="s">
        <v>448</v>
      </c>
      <c r="D375" s="140">
        <f t="shared" si="23"/>
        <v>0</v>
      </c>
      <c r="E375" s="183"/>
      <c r="F375" s="183">
        <v>0</v>
      </c>
      <c r="G375" s="183">
        <v>0</v>
      </c>
      <c r="H375" s="140">
        <f t="shared" si="24"/>
        <v>0</v>
      </c>
      <c r="I375" s="183"/>
      <c r="J375" s="183">
        <v>0</v>
      </c>
      <c r="K375" s="183">
        <v>0</v>
      </c>
    </row>
    <row r="376" spans="1:11" x14ac:dyDescent="0.25">
      <c r="A376" s="3"/>
      <c r="B376" s="12"/>
      <c r="C376" s="115" t="s">
        <v>449</v>
      </c>
      <c r="D376" s="155">
        <f t="shared" si="23"/>
        <v>0</v>
      </c>
      <c r="E376" s="194">
        <f>SUM(E377)</f>
        <v>0</v>
      </c>
      <c r="F376" s="194">
        <f>SUM(F377)</f>
        <v>0</v>
      </c>
      <c r="G376" s="194">
        <f>SUM(G377)</f>
        <v>0</v>
      </c>
      <c r="H376" s="155">
        <f t="shared" si="24"/>
        <v>0</v>
      </c>
      <c r="I376" s="194">
        <f>SUM(I377)</f>
        <v>0</v>
      </c>
      <c r="J376" s="194">
        <f>SUM(J377)</f>
        <v>0</v>
      </c>
      <c r="K376" s="194">
        <f>SUM(K377)</f>
        <v>0</v>
      </c>
    </row>
    <row r="377" spans="1:11" x14ac:dyDescent="0.25">
      <c r="A377" s="3"/>
      <c r="B377" s="13" t="s">
        <v>450</v>
      </c>
      <c r="C377" s="95" t="s">
        <v>451</v>
      </c>
      <c r="D377" s="140">
        <f t="shared" si="23"/>
        <v>0</v>
      </c>
      <c r="E377" s="183"/>
      <c r="F377" s="183"/>
      <c r="G377" s="183"/>
      <c r="H377" s="140">
        <f t="shared" si="24"/>
        <v>0</v>
      </c>
      <c r="I377" s="183"/>
      <c r="J377" s="183"/>
      <c r="K377" s="183"/>
    </row>
    <row r="378" spans="1:11" x14ac:dyDescent="0.25">
      <c r="A378" s="3"/>
      <c r="B378" s="56"/>
      <c r="C378" s="115" t="s">
        <v>452</v>
      </c>
      <c r="D378" s="155">
        <f t="shared" si="23"/>
        <v>0</v>
      </c>
      <c r="E378" s="194">
        <f>SUM(E379)</f>
        <v>0</v>
      </c>
      <c r="F378" s="194">
        <f>SUM(F379)</f>
        <v>0</v>
      </c>
      <c r="G378" s="194">
        <f>SUM(G379)</f>
        <v>0</v>
      </c>
      <c r="H378" s="155">
        <f t="shared" si="24"/>
        <v>0</v>
      </c>
      <c r="I378" s="194">
        <f>SUM(I379)</f>
        <v>0</v>
      </c>
      <c r="J378" s="194">
        <f>SUM(J379)</f>
        <v>0</v>
      </c>
      <c r="K378" s="194">
        <f>SUM(K379)</f>
        <v>0</v>
      </c>
    </row>
    <row r="379" spans="1:11" x14ac:dyDescent="0.25">
      <c r="A379" s="3"/>
      <c r="B379" s="13" t="s">
        <v>453</v>
      </c>
      <c r="C379" s="95" t="s">
        <v>454</v>
      </c>
      <c r="D379" s="140">
        <f t="shared" si="23"/>
        <v>0</v>
      </c>
      <c r="E379" s="183"/>
      <c r="F379" s="183"/>
      <c r="G379" s="183">
        <v>0</v>
      </c>
      <c r="H379" s="140">
        <f t="shared" si="24"/>
        <v>0</v>
      </c>
      <c r="I379" s="183"/>
      <c r="J379" s="183"/>
      <c r="K379" s="183">
        <v>0</v>
      </c>
    </row>
    <row r="380" spans="1:11" x14ac:dyDescent="0.25">
      <c r="A380" s="3"/>
      <c r="B380" s="40"/>
      <c r="C380" s="93" t="s">
        <v>455</v>
      </c>
      <c r="D380" s="164">
        <f t="shared" ref="D380:K380" si="25">SUM(D381)</f>
        <v>0</v>
      </c>
      <c r="E380" s="164">
        <f t="shared" si="25"/>
        <v>0</v>
      </c>
      <c r="F380" s="164">
        <f t="shared" si="25"/>
        <v>0</v>
      </c>
      <c r="G380" s="164">
        <f t="shared" si="25"/>
        <v>0</v>
      </c>
      <c r="H380" s="164">
        <f t="shared" si="25"/>
        <v>0</v>
      </c>
      <c r="I380" s="164">
        <f t="shared" si="25"/>
        <v>0</v>
      </c>
      <c r="J380" s="164">
        <f t="shared" si="25"/>
        <v>0</v>
      </c>
      <c r="K380" s="164">
        <f t="shared" si="25"/>
        <v>0</v>
      </c>
    </row>
    <row r="381" spans="1:11" x14ac:dyDescent="0.25">
      <c r="A381" s="3"/>
      <c r="B381" s="13" t="s">
        <v>456</v>
      </c>
      <c r="C381" s="116" t="s">
        <v>825</v>
      </c>
      <c r="D381" s="140">
        <f>SUM(E381:G381)</f>
        <v>0</v>
      </c>
      <c r="E381" s="183"/>
      <c r="F381" s="183"/>
      <c r="G381" s="183"/>
      <c r="H381" s="140">
        <f>SUM(I381:K381)</f>
        <v>0</v>
      </c>
      <c r="I381" s="183"/>
      <c r="J381" s="183"/>
      <c r="K381" s="183"/>
    </row>
    <row r="382" spans="1:11" x14ac:dyDescent="0.25">
      <c r="A382" s="3"/>
      <c r="B382" s="57"/>
      <c r="C382" s="117" t="s">
        <v>457</v>
      </c>
      <c r="D382" s="158">
        <f t="shared" ref="D382:K382" si="26">SUM(D383)</f>
        <v>0</v>
      </c>
      <c r="E382" s="165">
        <f t="shared" si="26"/>
        <v>0</v>
      </c>
      <c r="F382" s="165">
        <f t="shared" si="26"/>
        <v>0</v>
      </c>
      <c r="G382" s="165">
        <f t="shared" si="26"/>
        <v>0</v>
      </c>
      <c r="H382" s="158">
        <f t="shared" si="26"/>
        <v>0</v>
      </c>
      <c r="I382" s="165">
        <f t="shared" si="26"/>
        <v>0</v>
      </c>
      <c r="J382" s="165">
        <f t="shared" si="26"/>
        <v>0</v>
      </c>
      <c r="K382" s="165">
        <f t="shared" si="26"/>
        <v>0</v>
      </c>
    </row>
    <row r="383" spans="1:11" ht="25.5" x14ac:dyDescent="0.25">
      <c r="A383" s="3"/>
      <c r="B383" s="13" t="s">
        <v>458</v>
      </c>
      <c r="C383" s="116" t="s">
        <v>459</v>
      </c>
      <c r="D383" s="140">
        <f>SUM(E383:G383)</f>
        <v>0</v>
      </c>
      <c r="E383" s="183"/>
      <c r="F383" s="183">
        <v>0</v>
      </c>
      <c r="G383" s="183">
        <v>0</v>
      </c>
      <c r="H383" s="140">
        <f>SUM(I383:K383)</f>
        <v>0</v>
      </c>
      <c r="I383" s="183"/>
      <c r="J383" s="183">
        <v>0</v>
      </c>
      <c r="K383" s="183">
        <v>0</v>
      </c>
    </row>
    <row r="384" spans="1:11" x14ac:dyDescent="0.25">
      <c r="A384" s="3"/>
      <c r="B384" s="12" t="s">
        <v>460</v>
      </c>
      <c r="C384" s="118" t="s">
        <v>826</v>
      </c>
      <c r="D384" s="165">
        <f>SUM(E384:G384)</f>
        <v>14324576</v>
      </c>
      <c r="E384" s="165">
        <f>SUM(E385,E387,E392,E406,E409,E421,E426)</f>
        <v>0</v>
      </c>
      <c r="F384" s="165">
        <f>SUM(F385,F387,F392,F406,F409,F421,F426)</f>
        <v>2346990</v>
      </c>
      <c r="G384" s="165">
        <f>SUM(G385,G387,G392,G406,G409,G421,G426)</f>
        <v>11977586</v>
      </c>
      <c r="H384" s="165">
        <f>SUM(I384:K384)</f>
        <v>3543748.48</v>
      </c>
      <c r="I384" s="165">
        <f>SUM(I385,I387,I392,I406,I409,I421,I426)</f>
        <v>0</v>
      </c>
      <c r="J384" s="165">
        <f>SUM(J385,J387,J392,J406,J409,J421,J426)</f>
        <v>70000</v>
      </c>
      <c r="K384" s="165">
        <f>SUM(K385,K387,K392,K406,K409,K421,K426)</f>
        <v>3473748.48</v>
      </c>
    </row>
    <row r="385" spans="1:11" x14ac:dyDescent="0.25">
      <c r="A385" s="3"/>
      <c r="B385" s="33"/>
      <c r="C385" s="90" t="s">
        <v>461</v>
      </c>
      <c r="D385" s="156"/>
      <c r="E385" s="193">
        <f>SUM(E386)</f>
        <v>0</v>
      </c>
      <c r="F385" s="193">
        <f>SUM(F386)</f>
        <v>0</v>
      </c>
      <c r="G385" s="193">
        <f>SUM(G386)</f>
        <v>0</v>
      </c>
      <c r="H385" s="156"/>
      <c r="I385" s="193">
        <f>SUM(I386)</f>
        <v>0</v>
      </c>
      <c r="J385" s="193">
        <f>SUM(J386)</f>
        <v>0</v>
      </c>
      <c r="K385" s="193">
        <f>SUM(K386)</f>
        <v>0</v>
      </c>
    </row>
    <row r="386" spans="1:11" x14ac:dyDescent="0.25">
      <c r="A386" s="3"/>
      <c r="B386" s="22" t="s">
        <v>462</v>
      </c>
      <c r="C386" s="89" t="s">
        <v>463</v>
      </c>
      <c r="D386" s="147">
        <f t="shared" ref="D386:D593" si="27">SUM(E386:G386)</f>
        <v>0</v>
      </c>
      <c r="E386" s="183"/>
      <c r="F386" s="183"/>
      <c r="G386" s="183"/>
      <c r="H386" s="147">
        <f t="shared" ref="H386:H593" si="28">SUM(I386:K386)</f>
        <v>0</v>
      </c>
      <c r="I386" s="183"/>
      <c r="J386" s="183"/>
      <c r="K386" s="183"/>
    </row>
    <row r="387" spans="1:11" x14ac:dyDescent="0.25">
      <c r="A387" s="3"/>
      <c r="B387" s="33"/>
      <c r="C387" s="90" t="s">
        <v>464</v>
      </c>
      <c r="D387" s="156">
        <f t="shared" si="27"/>
        <v>0</v>
      </c>
      <c r="E387" s="156">
        <f>SUM(E388:E389)</f>
        <v>0</v>
      </c>
      <c r="F387" s="156">
        <f>SUM(F388:F391)</f>
        <v>0</v>
      </c>
      <c r="G387" s="156">
        <f>SUM(G388:G391)</f>
        <v>0</v>
      </c>
      <c r="H387" s="156">
        <f t="shared" si="28"/>
        <v>0</v>
      </c>
      <c r="I387" s="156">
        <f>SUM(I388:I389)</f>
        <v>0</v>
      </c>
      <c r="J387" s="156">
        <f>SUM(J388:J391)</f>
        <v>0</v>
      </c>
      <c r="K387" s="156">
        <f>SUM(K388:K391)</f>
        <v>0</v>
      </c>
    </row>
    <row r="388" spans="1:11" ht="25.5" x14ac:dyDescent="0.25">
      <c r="A388" s="3"/>
      <c r="B388" s="13" t="s">
        <v>394</v>
      </c>
      <c r="C388" s="89" t="s">
        <v>465</v>
      </c>
      <c r="D388" s="147">
        <f t="shared" si="27"/>
        <v>0</v>
      </c>
      <c r="E388" s="190"/>
      <c r="F388" s="190"/>
      <c r="G388" s="190"/>
      <c r="H388" s="147">
        <f t="shared" si="28"/>
        <v>0</v>
      </c>
      <c r="I388" s="190"/>
      <c r="J388" s="190"/>
      <c r="K388" s="190">
        <v>0</v>
      </c>
    </row>
    <row r="389" spans="1:11" ht="25.5" x14ac:dyDescent="0.25">
      <c r="A389" s="3"/>
      <c r="B389" s="58" t="s">
        <v>466</v>
      </c>
      <c r="C389" s="89" t="s">
        <v>467</v>
      </c>
      <c r="D389" s="147">
        <f t="shared" si="27"/>
        <v>0</v>
      </c>
      <c r="E389" s="190"/>
      <c r="F389" s="190">
        <v>0</v>
      </c>
      <c r="G389" s="190">
        <v>0</v>
      </c>
      <c r="H389" s="147">
        <f t="shared" si="28"/>
        <v>0</v>
      </c>
      <c r="I389" s="190"/>
      <c r="J389" s="190">
        <v>0</v>
      </c>
      <c r="K389" s="190">
        <v>0</v>
      </c>
    </row>
    <row r="390" spans="1:11" ht="25.5" x14ac:dyDescent="0.25">
      <c r="A390" s="3"/>
      <c r="B390" s="13" t="s">
        <v>468</v>
      </c>
      <c r="C390" s="89" t="s">
        <v>469</v>
      </c>
      <c r="D390" s="147">
        <f t="shared" si="27"/>
        <v>0</v>
      </c>
      <c r="E390" s="190"/>
      <c r="F390" s="190"/>
      <c r="G390" s="190">
        <v>0</v>
      </c>
      <c r="H390" s="147">
        <f t="shared" si="28"/>
        <v>0</v>
      </c>
      <c r="I390" s="190"/>
      <c r="J390" s="190"/>
      <c r="K390" s="190">
        <v>0</v>
      </c>
    </row>
    <row r="391" spans="1:11" ht="25.5" x14ac:dyDescent="0.25">
      <c r="A391" s="3"/>
      <c r="B391" s="13" t="s">
        <v>468</v>
      </c>
      <c r="C391" s="89" t="s">
        <v>470</v>
      </c>
      <c r="D391" s="147">
        <f t="shared" si="27"/>
        <v>0</v>
      </c>
      <c r="E391" s="190"/>
      <c r="F391" s="190"/>
      <c r="G391" s="190">
        <v>0</v>
      </c>
      <c r="H391" s="147">
        <f t="shared" si="28"/>
        <v>0</v>
      </c>
      <c r="I391" s="190"/>
      <c r="J391" s="190"/>
      <c r="K391" s="190">
        <v>0</v>
      </c>
    </row>
    <row r="392" spans="1:11" ht="25.5" x14ac:dyDescent="0.25">
      <c r="A392" s="3"/>
      <c r="B392" s="33" t="s">
        <v>432</v>
      </c>
      <c r="C392" s="90" t="s">
        <v>471</v>
      </c>
      <c r="D392" s="158">
        <f t="shared" si="27"/>
        <v>497916</v>
      </c>
      <c r="E392" s="158">
        <f>SUM(E393:E405)</f>
        <v>0</v>
      </c>
      <c r="F392" s="158">
        <f>SUM(F393:F405)</f>
        <v>0</v>
      </c>
      <c r="G392" s="158">
        <f>SUM(G393:G405)</f>
        <v>497916</v>
      </c>
      <c r="H392" s="158">
        <f t="shared" si="28"/>
        <v>439000</v>
      </c>
      <c r="I392" s="158">
        <f>SUM(I393:I405)</f>
        <v>0</v>
      </c>
      <c r="J392" s="158">
        <f>SUM(J393:J405)</f>
        <v>0</v>
      </c>
      <c r="K392" s="158">
        <f>SUM(K393:K405)</f>
        <v>439000</v>
      </c>
    </row>
    <row r="393" spans="1:11" x14ac:dyDescent="0.25">
      <c r="A393" s="3"/>
      <c r="B393" s="13" t="s">
        <v>472</v>
      </c>
      <c r="C393" s="89" t="s">
        <v>473</v>
      </c>
      <c r="D393" s="147">
        <f t="shared" si="27"/>
        <v>0</v>
      </c>
      <c r="E393" s="190"/>
      <c r="F393" s="190"/>
      <c r="G393" s="190"/>
      <c r="H393" s="147">
        <f t="shared" si="28"/>
        <v>0</v>
      </c>
      <c r="I393" s="190"/>
      <c r="J393" s="190"/>
      <c r="K393" s="190"/>
    </row>
    <row r="394" spans="1:11" x14ac:dyDescent="0.25">
      <c r="A394" s="3"/>
      <c r="B394" s="13" t="s">
        <v>474</v>
      </c>
      <c r="C394" s="89" t="s">
        <v>473</v>
      </c>
      <c r="D394" s="147">
        <f t="shared" si="27"/>
        <v>0</v>
      </c>
      <c r="E394" s="190"/>
      <c r="F394" s="190">
        <v>0</v>
      </c>
      <c r="G394" s="190">
        <v>0</v>
      </c>
      <c r="H394" s="147">
        <f t="shared" si="28"/>
        <v>0</v>
      </c>
      <c r="I394" s="190"/>
      <c r="J394" s="190">
        <v>0</v>
      </c>
      <c r="K394" s="190"/>
    </row>
    <row r="395" spans="1:11" ht="25.5" x14ac:dyDescent="0.25">
      <c r="A395" s="3"/>
      <c r="B395" s="13" t="s">
        <v>475</v>
      </c>
      <c r="C395" s="89" t="s">
        <v>476</v>
      </c>
      <c r="D395" s="147">
        <f t="shared" si="27"/>
        <v>0</v>
      </c>
      <c r="E395" s="190"/>
      <c r="F395" s="190"/>
      <c r="G395" s="190"/>
      <c r="H395" s="147">
        <f t="shared" si="28"/>
        <v>0</v>
      </c>
      <c r="I395" s="190"/>
      <c r="J395" s="190"/>
      <c r="K395" s="190"/>
    </row>
    <row r="396" spans="1:11" x14ac:dyDescent="0.25">
      <c r="A396" s="3"/>
      <c r="B396" s="13" t="s">
        <v>394</v>
      </c>
      <c r="C396" s="89" t="s">
        <v>477</v>
      </c>
      <c r="D396" s="147">
        <f t="shared" si="27"/>
        <v>0</v>
      </c>
      <c r="E396" s="190"/>
      <c r="F396" s="190"/>
      <c r="G396" s="190"/>
      <c r="H396" s="147">
        <f t="shared" si="28"/>
        <v>0</v>
      </c>
      <c r="I396" s="190"/>
      <c r="J396" s="190"/>
      <c r="K396" s="190"/>
    </row>
    <row r="397" spans="1:11" ht="25.5" x14ac:dyDescent="0.25">
      <c r="A397" s="3"/>
      <c r="B397" s="40" t="s">
        <v>478</v>
      </c>
      <c r="C397" s="119" t="s">
        <v>479</v>
      </c>
      <c r="D397" s="147">
        <f t="shared" si="27"/>
        <v>0</v>
      </c>
      <c r="E397" s="190"/>
      <c r="F397" s="190">
        <v>0</v>
      </c>
      <c r="G397" s="190">
        <v>0</v>
      </c>
      <c r="H397" s="147">
        <f t="shared" si="28"/>
        <v>0</v>
      </c>
      <c r="I397" s="190"/>
      <c r="J397" s="190">
        <v>0</v>
      </c>
      <c r="K397" s="190">
        <v>0</v>
      </c>
    </row>
    <row r="398" spans="1:11" ht="25.5" x14ac:dyDescent="0.25">
      <c r="A398" s="3"/>
      <c r="B398" s="40" t="s">
        <v>480</v>
      </c>
      <c r="C398" s="89" t="s">
        <v>477</v>
      </c>
      <c r="D398" s="147">
        <f t="shared" si="27"/>
        <v>0</v>
      </c>
      <c r="E398" s="190"/>
      <c r="F398" s="190"/>
      <c r="G398" s="190"/>
      <c r="H398" s="147">
        <f t="shared" si="28"/>
        <v>0</v>
      </c>
      <c r="I398" s="190"/>
      <c r="J398" s="190"/>
      <c r="K398" s="190"/>
    </row>
    <row r="399" spans="1:11" ht="25.5" x14ac:dyDescent="0.25">
      <c r="A399" s="3"/>
      <c r="B399" s="59" t="s">
        <v>481</v>
      </c>
      <c r="C399" s="89" t="s">
        <v>477</v>
      </c>
      <c r="D399" s="147">
        <f t="shared" si="27"/>
        <v>0</v>
      </c>
      <c r="E399" s="190"/>
      <c r="F399" s="190"/>
      <c r="G399" s="190"/>
      <c r="H399" s="147">
        <f t="shared" si="28"/>
        <v>0</v>
      </c>
      <c r="I399" s="190"/>
      <c r="J399" s="190"/>
      <c r="K399" s="190"/>
    </row>
    <row r="400" spans="1:11" x14ac:dyDescent="0.25">
      <c r="A400" s="3"/>
      <c r="B400" s="59" t="s">
        <v>482</v>
      </c>
      <c r="C400" s="89" t="s">
        <v>477</v>
      </c>
      <c r="D400" s="147">
        <f t="shared" si="27"/>
        <v>0</v>
      </c>
      <c r="E400" s="190">
        <v>0</v>
      </c>
      <c r="F400" s="190">
        <v>0</v>
      </c>
      <c r="G400" s="190">
        <v>0</v>
      </c>
      <c r="H400" s="147">
        <f t="shared" si="28"/>
        <v>0</v>
      </c>
      <c r="I400" s="190">
        <v>0</v>
      </c>
      <c r="J400" s="190">
        <v>0</v>
      </c>
      <c r="K400" s="190">
        <v>0</v>
      </c>
    </row>
    <row r="401" spans="1:11" ht="25.5" x14ac:dyDescent="0.25">
      <c r="A401" s="3"/>
      <c r="B401" s="58" t="s">
        <v>483</v>
      </c>
      <c r="C401" s="89" t="s">
        <v>484</v>
      </c>
      <c r="D401" s="147">
        <f t="shared" si="27"/>
        <v>0</v>
      </c>
      <c r="E401" s="190"/>
      <c r="F401" s="190">
        <v>0</v>
      </c>
      <c r="G401" s="190">
        <v>0</v>
      </c>
      <c r="H401" s="147">
        <f t="shared" si="28"/>
        <v>0</v>
      </c>
      <c r="I401" s="190"/>
      <c r="J401" s="190">
        <v>0</v>
      </c>
      <c r="K401" s="190">
        <v>0</v>
      </c>
    </row>
    <row r="402" spans="1:11" ht="25.5" x14ac:dyDescent="0.25">
      <c r="A402" s="3"/>
      <c r="B402" s="58" t="s">
        <v>485</v>
      </c>
      <c r="C402" s="89" t="s">
        <v>486</v>
      </c>
      <c r="D402" s="147">
        <f t="shared" si="27"/>
        <v>0</v>
      </c>
      <c r="E402" s="190"/>
      <c r="F402" s="190">
        <v>0</v>
      </c>
      <c r="G402" s="190">
        <v>0</v>
      </c>
      <c r="H402" s="147">
        <f t="shared" si="28"/>
        <v>0</v>
      </c>
      <c r="I402" s="190"/>
      <c r="J402" s="190">
        <v>0</v>
      </c>
      <c r="K402" s="190">
        <v>0</v>
      </c>
    </row>
    <row r="403" spans="1:11" ht="25.5" x14ac:dyDescent="0.25">
      <c r="A403" s="6"/>
      <c r="B403" s="35" t="s">
        <v>487</v>
      </c>
      <c r="C403" s="87" t="s">
        <v>488</v>
      </c>
      <c r="D403" s="147">
        <f t="shared" si="27"/>
        <v>0</v>
      </c>
      <c r="E403" s="190"/>
      <c r="F403" s="190">
        <v>0</v>
      </c>
      <c r="G403" s="190">
        <v>0</v>
      </c>
      <c r="H403" s="147">
        <f t="shared" si="28"/>
        <v>0</v>
      </c>
      <c r="I403" s="190"/>
      <c r="J403" s="190">
        <v>0</v>
      </c>
      <c r="K403" s="190">
        <v>0</v>
      </c>
    </row>
    <row r="404" spans="1:11" x14ac:dyDescent="0.25">
      <c r="A404" s="3"/>
      <c r="B404" s="13" t="s">
        <v>489</v>
      </c>
      <c r="C404" s="89" t="s">
        <v>477</v>
      </c>
      <c r="D404" s="147">
        <f t="shared" si="27"/>
        <v>0</v>
      </c>
      <c r="E404" s="190"/>
      <c r="F404" s="190"/>
      <c r="G404" s="190"/>
      <c r="H404" s="147">
        <f t="shared" si="28"/>
        <v>0</v>
      </c>
      <c r="I404" s="190"/>
      <c r="J404" s="190"/>
      <c r="K404" s="190"/>
    </row>
    <row r="405" spans="1:11" ht="25.5" x14ac:dyDescent="0.25">
      <c r="A405" s="3"/>
      <c r="B405" s="13" t="s">
        <v>490</v>
      </c>
      <c r="C405" s="89" t="s">
        <v>491</v>
      </c>
      <c r="D405" s="147">
        <f t="shared" si="27"/>
        <v>497916</v>
      </c>
      <c r="E405" s="190"/>
      <c r="F405" s="190"/>
      <c r="G405" s="190">
        <v>497916</v>
      </c>
      <c r="H405" s="147">
        <f t="shared" si="28"/>
        <v>439000</v>
      </c>
      <c r="I405" s="190"/>
      <c r="J405" s="190"/>
      <c r="K405" s="190">
        <v>439000</v>
      </c>
    </row>
    <row r="406" spans="1:11" x14ac:dyDescent="0.25">
      <c r="A406" s="3"/>
      <c r="B406" s="40"/>
      <c r="C406" s="90" t="s">
        <v>492</v>
      </c>
      <c r="D406" s="158">
        <f t="shared" si="27"/>
        <v>0</v>
      </c>
      <c r="E406" s="158">
        <f>SUM(E407:E408)</f>
        <v>0</v>
      </c>
      <c r="F406" s="158">
        <f>SUM(F407:F408)</f>
        <v>0</v>
      </c>
      <c r="G406" s="158">
        <f>SUM(G407:G408)</f>
        <v>0</v>
      </c>
      <c r="H406" s="158">
        <f t="shared" si="28"/>
        <v>0</v>
      </c>
      <c r="I406" s="158">
        <f>SUM(I407:I408)</f>
        <v>0</v>
      </c>
      <c r="J406" s="158">
        <f>SUM(J407:J408)</f>
        <v>0</v>
      </c>
      <c r="K406" s="158">
        <f>SUM(K407:K408)</f>
        <v>0</v>
      </c>
    </row>
    <row r="407" spans="1:11" ht="25.5" x14ac:dyDescent="0.25">
      <c r="A407" s="3"/>
      <c r="B407" s="13" t="s">
        <v>493</v>
      </c>
      <c r="C407" s="89" t="s">
        <v>494</v>
      </c>
      <c r="D407" s="147">
        <f t="shared" si="27"/>
        <v>0</v>
      </c>
      <c r="E407" s="190"/>
      <c r="F407" s="190"/>
      <c r="G407" s="190">
        <v>0</v>
      </c>
      <c r="H407" s="147">
        <f t="shared" si="28"/>
        <v>0</v>
      </c>
      <c r="I407" s="190"/>
      <c r="J407" s="190"/>
      <c r="K407" s="190">
        <v>0</v>
      </c>
    </row>
    <row r="408" spans="1:11" ht="25.5" x14ac:dyDescent="0.25">
      <c r="A408" s="3"/>
      <c r="B408" s="13" t="s">
        <v>267</v>
      </c>
      <c r="C408" s="89" t="s">
        <v>494</v>
      </c>
      <c r="D408" s="147">
        <f t="shared" si="27"/>
        <v>0</v>
      </c>
      <c r="E408" s="190"/>
      <c r="F408" s="190"/>
      <c r="G408" s="190">
        <v>0</v>
      </c>
      <c r="H408" s="147">
        <f t="shared" si="28"/>
        <v>0</v>
      </c>
      <c r="I408" s="190"/>
      <c r="J408" s="190"/>
      <c r="K408" s="190">
        <v>0</v>
      </c>
    </row>
    <row r="409" spans="1:11" x14ac:dyDescent="0.25">
      <c r="A409" s="3"/>
      <c r="B409" s="33"/>
      <c r="C409" s="90" t="s">
        <v>495</v>
      </c>
      <c r="D409" s="158">
        <f t="shared" si="27"/>
        <v>13724660</v>
      </c>
      <c r="E409" s="158">
        <f>SUM(E410:E420)</f>
        <v>0</v>
      </c>
      <c r="F409" s="158">
        <f>SUM(F410:F420)</f>
        <v>2346990</v>
      </c>
      <c r="G409" s="158">
        <f>SUM(G410:G420)</f>
        <v>11377670</v>
      </c>
      <c r="H409" s="158">
        <f t="shared" si="28"/>
        <v>3002748.48</v>
      </c>
      <c r="I409" s="158">
        <f>SUM(I410:I420)</f>
        <v>0</v>
      </c>
      <c r="J409" s="158">
        <f>SUM(J410:J420)</f>
        <v>70000</v>
      </c>
      <c r="K409" s="158">
        <f>SUM(K410:K420)</f>
        <v>2932748.48</v>
      </c>
    </row>
    <row r="410" spans="1:11" ht="25.5" x14ac:dyDescent="0.25">
      <c r="A410" s="3"/>
      <c r="B410" s="13" t="s">
        <v>472</v>
      </c>
      <c r="C410" s="95" t="s">
        <v>827</v>
      </c>
      <c r="D410" s="147">
        <f t="shared" si="27"/>
        <v>750000</v>
      </c>
      <c r="E410" s="190"/>
      <c r="F410" s="190"/>
      <c r="G410" s="209">
        <v>750000</v>
      </c>
      <c r="H410" s="147">
        <f t="shared" si="28"/>
        <v>0</v>
      </c>
      <c r="I410" s="190"/>
      <c r="J410" s="190"/>
      <c r="K410" s="190">
        <v>0</v>
      </c>
    </row>
    <row r="411" spans="1:11" ht="25.5" x14ac:dyDescent="0.25">
      <c r="A411" s="3"/>
      <c r="B411" s="13" t="s">
        <v>496</v>
      </c>
      <c r="C411" s="95" t="s">
        <v>828</v>
      </c>
      <c r="D411" s="147">
        <f t="shared" si="27"/>
        <v>0</v>
      </c>
      <c r="E411" s="190"/>
      <c r="F411" s="190"/>
      <c r="G411" s="209">
        <v>0</v>
      </c>
      <c r="H411" s="147">
        <f t="shared" si="28"/>
        <v>0</v>
      </c>
      <c r="I411" s="190"/>
      <c r="J411" s="190"/>
      <c r="K411" s="190">
        <v>0</v>
      </c>
    </row>
    <row r="412" spans="1:11" ht="25.5" x14ac:dyDescent="0.25">
      <c r="A412" s="3"/>
      <c r="B412" s="13" t="s">
        <v>475</v>
      </c>
      <c r="C412" s="95" t="s">
        <v>829</v>
      </c>
      <c r="D412" s="147">
        <f t="shared" si="27"/>
        <v>534100</v>
      </c>
      <c r="E412" s="190"/>
      <c r="F412" s="190"/>
      <c r="G412" s="209">
        <v>534100</v>
      </c>
      <c r="H412" s="147">
        <f t="shared" si="28"/>
        <v>0</v>
      </c>
      <c r="I412" s="190"/>
      <c r="J412" s="190"/>
      <c r="K412" s="190">
        <v>0</v>
      </c>
    </row>
    <row r="413" spans="1:11" ht="25.5" x14ac:dyDescent="0.25">
      <c r="A413" s="3"/>
      <c r="B413" s="13" t="s">
        <v>394</v>
      </c>
      <c r="C413" s="95" t="s">
        <v>830</v>
      </c>
      <c r="D413" s="147">
        <f t="shared" si="27"/>
        <v>3000000</v>
      </c>
      <c r="E413" s="190"/>
      <c r="F413" s="190">
        <v>500490</v>
      </c>
      <c r="G413" s="209">
        <f>2484495+15015</f>
        <v>2499510</v>
      </c>
      <c r="H413" s="147">
        <f t="shared" si="28"/>
        <v>849902.3</v>
      </c>
      <c r="I413" s="190"/>
      <c r="J413" s="190">
        <v>0</v>
      </c>
      <c r="K413" s="190">
        <v>849902.3</v>
      </c>
    </row>
    <row r="414" spans="1:11" ht="25.5" x14ac:dyDescent="0.25">
      <c r="A414" s="3"/>
      <c r="B414" s="13" t="s">
        <v>394</v>
      </c>
      <c r="C414" s="95" t="s">
        <v>831</v>
      </c>
      <c r="D414" s="147">
        <f t="shared" si="27"/>
        <v>0</v>
      </c>
      <c r="E414" s="190"/>
      <c r="F414" s="190"/>
      <c r="G414" s="209"/>
      <c r="H414" s="147">
        <f t="shared" si="28"/>
        <v>0</v>
      </c>
      <c r="I414" s="190"/>
      <c r="J414" s="190"/>
      <c r="K414" s="190">
        <v>0</v>
      </c>
    </row>
    <row r="415" spans="1:11" ht="25.5" x14ac:dyDescent="0.25">
      <c r="A415" s="3"/>
      <c r="B415" s="13" t="s">
        <v>497</v>
      </c>
      <c r="C415" s="95" t="s">
        <v>832</v>
      </c>
      <c r="D415" s="147">
        <f t="shared" si="27"/>
        <v>0</v>
      </c>
      <c r="E415" s="190"/>
      <c r="F415" s="190">
        <v>0</v>
      </c>
      <c r="G415" s="209"/>
      <c r="H415" s="147">
        <f t="shared" si="28"/>
        <v>0</v>
      </c>
      <c r="I415" s="190"/>
      <c r="J415" s="190">
        <v>0</v>
      </c>
      <c r="K415" s="190"/>
    </row>
    <row r="416" spans="1:11" x14ac:dyDescent="0.25">
      <c r="A416" s="3"/>
      <c r="B416" s="13" t="s">
        <v>498</v>
      </c>
      <c r="C416" s="95" t="s">
        <v>833</v>
      </c>
      <c r="D416" s="147">
        <f t="shared" si="27"/>
        <v>3553000</v>
      </c>
      <c r="E416" s="190"/>
      <c r="F416" s="190">
        <f>3553000/2</f>
        <v>1776500</v>
      </c>
      <c r="G416" s="209">
        <v>1776500</v>
      </c>
      <c r="H416" s="147">
        <f t="shared" si="28"/>
        <v>0</v>
      </c>
      <c r="I416" s="190"/>
      <c r="J416" s="190">
        <v>0</v>
      </c>
      <c r="K416" s="190"/>
    </row>
    <row r="417" spans="1:11" ht="25.5" x14ac:dyDescent="0.25">
      <c r="A417" s="3"/>
      <c r="B417" s="13" t="s">
        <v>490</v>
      </c>
      <c r="C417" s="95" t="s">
        <v>828</v>
      </c>
      <c r="D417" s="147">
        <f t="shared" si="27"/>
        <v>5887560</v>
      </c>
      <c r="E417" s="190"/>
      <c r="F417" s="190">
        <v>70000</v>
      </c>
      <c r="G417" s="209">
        <v>5817560</v>
      </c>
      <c r="H417" s="147">
        <f t="shared" si="28"/>
        <v>2152846.1799999997</v>
      </c>
      <c r="I417" s="190"/>
      <c r="J417" s="190">
        <v>70000</v>
      </c>
      <c r="K417" s="190">
        <f>1939846.18+143000</f>
        <v>2082846.18</v>
      </c>
    </row>
    <row r="418" spans="1:11" ht="25.5" x14ac:dyDescent="0.25">
      <c r="A418" s="3"/>
      <c r="B418" s="13" t="s">
        <v>499</v>
      </c>
      <c r="C418" s="95" t="s">
        <v>500</v>
      </c>
      <c r="D418" s="147">
        <f t="shared" si="27"/>
        <v>0</v>
      </c>
      <c r="E418" s="190"/>
      <c r="F418" s="190"/>
      <c r="G418" s="209"/>
      <c r="H418" s="147">
        <f t="shared" si="28"/>
        <v>0</v>
      </c>
      <c r="I418" s="190"/>
      <c r="J418" s="190"/>
      <c r="K418" s="190"/>
    </row>
    <row r="419" spans="1:11" ht="25.5" x14ac:dyDescent="0.25">
      <c r="A419" s="3"/>
      <c r="B419" s="13" t="s">
        <v>501</v>
      </c>
      <c r="C419" s="95" t="s">
        <v>502</v>
      </c>
      <c r="D419" s="147">
        <f t="shared" si="27"/>
        <v>0</v>
      </c>
      <c r="E419" s="190"/>
      <c r="F419" s="190"/>
      <c r="G419" s="209"/>
      <c r="H419" s="147">
        <f t="shared" si="28"/>
        <v>0</v>
      </c>
      <c r="I419" s="190"/>
      <c r="J419" s="190"/>
      <c r="K419" s="190"/>
    </row>
    <row r="420" spans="1:11" ht="25.5" x14ac:dyDescent="0.25">
      <c r="A420" s="3"/>
      <c r="B420" s="13" t="s">
        <v>503</v>
      </c>
      <c r="C420" s="95" t="s">
        <v>834</v>
      </c>
      <c r="D420" s="147">
        <f t="shared" si="27"/>
        <v>0</v>
      </c>
      <c r="E420" s="190"/>
      <c r="F420" s="190"/>
      <c r="G420" s="209">
        <v>0</v>
      </c>
      <c r="H420" s="147">
        <f t="shared" si="28"/>
        <v>0</v>
      </c>
      <c r="I420" s="190"/>
      <c r="J420" s="190"/>
      <c r="K420" s="190">
        <v>0</v>
      </c>
    </row>
    <row r="421" spans="1:11" x14ac:dyDescent="0.25">
      <c r="A421" s="3"/>
      <c r="B421" s="40"/>
      <c r="C421" s="90" t="s">
        <v>504</v>
      </c>
      <c r="D421" s="156">
        <f t="shared" si="27"/>
        <v>0</v>
      </c>
      <c r="E421" s="156">
        <f>SUM(E422:E425)</f>
        <v>0</v>
      </c>
      <c r="F421" s="156">
        <f>SUM(F422:F425)</f>
        <v>0</v>
      </c>
      <c r="G421" s="156">
        <f>SUM(G422:G425)</f>
        <v>0</v>
      </c>
      <c r="H421" s="156">
        <f t="shared" si="28"/>
        <v>0</v>
      </c>
      <c r="I421" s="156">
        <f>SUM(I422:I425)</f>
        <v>0</v>
      </c>
      <c r="J421" s="156">
        <f>SUM(J422:J425)</f>
        <v>0</v>
      </c>
      <c r="K421" s="156">
        <f>SUM(K422:K425)</f>
        <v>0</v>
      </c>
    </row>
    <row r="422" spans="1:11" x14ac:dyDescent="0.25">
      <c r="A422" s="3"/>
      <c r="B422" s="13" t="s">
        <v>505</v>
      </c>
      <c r="C422" s="95" t="s">
        <v>835</v>
      </c>
      <c r="D422" s="147">
        <f t="shared" si="27"/>
        <v>0</v>
      </c>
      <c r="E422" s="190"/>
      <c r="F422" s="190"/>
      <c r="G422" s="190"/>
      <c r="H422" s="147">
        <f t="shared" si="28"/>
        <v>0</v>
      </c>
      <c r="I422" s="190"/>
      <c r="J422" s="190"/>
      <c r="K422" s="190"/>
    </row>
    <row r="423" spans="1:11" x14ac:dyDescent="0.25">
      <c r="A423" s="3"/>
      <c r="B423" s="13" t="s">
        <v>506</v>
      </c>
      <c r="C423" s="95" t="s">
        <v>836</v>
      </c>
      <c r="D423" s="147">
        <f t="shared" si="27"/>
        <v>0</v>
      </c>
      <c r="E423" s="190"/>
      <c r="F423" s="190">
        <v>0</v>
      </c>
      <c r="G423" s="190">
        <v>0</v>
      </c>
      <c r="H423" s="147">
        <f t="shared" si="28"/>
        <v>0</v>
      </c>
      <c r="I423" s="190"/>
      <c r="J423" s="190"/>
      <c r="K423" s="190">
        <v>0</v>
      </c>
    </row>
    <row r="424" spans="1:11" ht="25.5" x14ac:dyDescent="0.25">
      <c r="A424" s="3"/>
      <c r="B424" s="13" t="s">
        <v>507</v>
      </c>
      <c r="C424" s="95" t="s">
        <v>836</v>
      </c>
      <c r="D424" s="147">
        <f t="shared" si="27"/>
        <v>0</v>
      </c>
      <c r="E424" s="190"/>
      <c r="F424" s="190"/>
      <c r="G424" s="190">
        <v>0</v>
      </c>
      <c r="H424" s="147">
        <f t="shared" si="28"/>
        <v>0</v>
      </c>
      <c r="I424" s="190"/>
      <c r="J424" s="190"/>
      <c r="K424" s="190">
        <v>0</v>
      </c>
    </row>
    <row r="425" spans="1:11" ht="25.5" x14ac:dyDescent="0.25">
      <c r="A425" s="3"/>
      <c r="B425" s="13" t="s">
        <v>508</v>
      </c>
      <c r="C425" s="95" t="s">
        <v>837</v>
      </c>
      <c r="D425" s="147">
        <f t="shared" si="27"/>
        <v>0</v>
      </c>
      <c r="E425" s="190"/>
      <c r="F425" s="190"/>
      <c r="G425" s="190">
        <v>0</v>
      </c>
      <c r="H425" s="147">
        <f t="shared" si="28"/>
        <v>0</v>
      </c>
      <c r="I425" s="190"/>
      <c r="J425" s="190"/>
      <c r="K425" s="190">
        <v>0</v>
      </c>
    </row>
    <row r="426" spans="1:11" ht="25.5" x14ac:dyDescent="0.25">
      <c r="A426" s="3"/>
      <c r="B426" s="33" t="s">
        <v>317</v>
      </c>
      <c r="C426" s="90" t="s">
        <v>509</v>
      </c>
      <c r="D426" s="156">
        <f t="shared" si="27"/>
        <v>102000</v>
      </c>
      <c r="E426" s="156">
        <f>SUM(E427:E432)</f>
        <v>0</v>
      </c>
      <c r="F426" s="156">
        <f>SUM(F427:F432)</f>
        <v>0</v>
      </c>
      <c r="G426" s="156">
        <f>SUM(G427:G432)</f>
        <v>102000</v>
      </c>
      <c r="H426" s="156">
        <f t="shared" si="28"/>
        <v>102000</v>
      </c>
      <c r="I426" s="156">
        <f>SUM(I427:I432)</f>
        <v>0</v>
      </c>
      <c r="J426" s="156">
        <f>SUM(J427:J432)</f>
        <v>0</v>
      </c>
      <c r="K426" s="156">
        <f>SUM(K427:K432)</f>
        <v>102000</v>
      </c>
    </row>
    <row r="427" spans="1:11" x14ac:dyDescent="0.25">
      <c r="A427" s="3"/>
      <c r="B427" s="13" t="s">
        <v>472</v>
      </c>
      <c r="C427" s="89" t="s">
        <v>510</v>
      </c>
      <c r="D427" s="147">
        <f t="shared" si="27"/>
        <v>0</v>
      </c>
      <c r="E427" s="190"/>
      <c r="F427" s="190"/>
      <c r="G427" s="190"/>
      <c r="H427" s="147">
        <f t="shared" si="28"/>
        <v>0</v>
      </c>
      <c r="I427" s="190"/>
      <c r="J427" s="190"/>
      <c r="K427" s="190"/>
    </row>
    <row r="428" spans="1:11" ht="25.5" x14ac:dyDescent="0.25">
      <c r="A428" s="3"/>
      <c r="B428" s="13" t="s">
        <v>511</v>
      </c>
      <c r="C428" s="89" t="s">
        <v>512</v>
      </c>
      <c r="D428" s="147">
        <f t="shared" si="27"/>
        <v>0</v>
      </c>
      <c r="E428" s="190"/>
      <c r="F428" s="190"/>
      <c r="G428" s="190"/>
      <c r="H428" s="147">
        <f t="shared" si="28"/>
        <v>0</v>
      </c>
      <c r="I428" s="190"/>
      <c r="J428" s="190"/>
      <c r="K428" s="190"/>
    </row>
    <row r="429" spans="1:11" x14ac:dyDescent="0.25">
      <c r="A429" s="3"/>
      <c r="B429" s="13" t="s">
        <v>394</v>
      </c>
      <c r="C429" s="89" t="s">
        <v>510</v>
      </c>
      <c r="D429" s="147">
        <f t="shared" si="27"/>
        <v>0</v>
      </c>
      <c r="E429" s="190"/>
      <c r="F429" s="190"/>
      <c r="G429" s="190"/>
      <c r="H429" s="147">
        <f t="shared" si="28"/>
        <v>0</v>
      </c>
      <c r="I429" s="190"/>
      <c r="J429" s="190"/>
      <c r="K429" s="190"/>
    </row>
    <row r="430" spans="1:11" ht="25.5" x14ac:dyDescent="0.25">
      <c r="A430" s="3"/>
      <c r="B430" s="13" t="s">
        <v>513</v>
      </c>
      <c r="C430" s="89" t="s">
        <v>514</v>
      </c>
      <c r="D430" s="147">
        <f t="shared" si="27"/>
        <v>102000</v>
      </c>
      <c r="E430" s="190"/>
      <c r="F430" s="190">
        <v>0</v>
      </c>
      <c r="G430" s="190">
        <v>102000</v>
      </c>
      <c r="H430" s="147">
        <f t="shared" si="28"/>
        <v>102000</v>
      </c>
      <c r="I430" s="190"/>
      <c r="J430" s="190">
        <v>0</v>
      </c>
      <c r="K430" s="190">
        <v>102000</v>
      </c>
    </row>
    <row r="431" spans="1:11" x14ac:dyDescent="0.25">
      <c r="A431" s="3"/>
      <c r="B431" s="13" t="s">
        <v>515</v>
      </c>
      <c r="C431" s="95" t="s">
        <v>838</v>
      </c>
      <c r="D431" s="147">
        <f t="shared" si="27"/>
        <v>0</v>
      </c>
      <c r="E431" s="190"/>
      <c r="F431" s="190"/>
      <c r="G431" s="190"/>
      <c r="H431" s="147">
        <f t="shared" si="28"/>
        <v>0</v>
      </c>
      <c r="I431" s="190"/>
      <c r="J431" s="190"/>
      <c r="K431" s="190"/>
    </row>
    <row r="432" spans="1:11" ht="25.5" x14ac:dyDescent="0.25">
      <c r="A432" s="3"/>
      <c r="B432" s="13" t="s">
        <v>490</v>
      </c>
      <c r="C432" s="89" t="s">
        <v>516</v>
      </c>
      <c r="D432" s="147">
        <f t="shared" si="27"/>
        <v>0</v>
      </c>
      <c r="E432" s="190"/>
      <c r="F432" s="190">
        <v>0</v>
      </c>
      <c r="G432" s="190">
        <v>0</v>
      </c>
      <c r="H432" s="147">
        <f t="shared" si="28"/>
        <v>0</v>
      </c>
      <c r="I432" s="190"/>
      <c r="J432" s="190"/>
      <c r="K432" s="190">
        <v>0</v>
      </c>
    </row>
    <row r="433" spans="1:11" ht="25.5" x14ac:dyDescent="0.25">
      <c r="A433" s="3"/>
      <c r="B433" s="12" t="s">
        <v>517</v>
      </c>
      <c r="C433" s="85" t="s">
        <v>518</v>
      </c>
      <c r="D433" s="165">
        <f t="shared" si="27"/>
        <v>6000000</v>
      </c>
      <c r="E433" s="165">
        <f>SUM(E434,E435,E436,E439,E453,E456,E460,E464,E470)</f>
        <v>0</v>
      </c>
      <c r="F433" s="165">
        <f>SUM(F434,F435,F436,F439,F453,F456,F460,F464,F470)</f>
        <v>0</v>
      </c>
      <c r="G433" s="165">
        <f>SUM(G434,G435,G436,G439,G453,G456,G460,G464,G470,G462)</f>
        <v>6000000</v>
      </c>
      <c r="H433" s="165">
        <f t="shared" si="28"/>
        <v>1250000</v>
      </c>
      <c r="I433" s="165">
        <f>SUM(I434,I435,I436,I439,I453,I456,I460,I464,I470)</f>
        <v>0</v>
      </c>
      <c r="J433" s="165">
        <f>SUM(J434,J435,J436,J439,J453,J456,J460,J464,J470)</f>
        <v>0</v>
      </c>
      <c r="K433" s="165">
        <f>SUM(K434,K435,K436,K439,K453,K456,K460,K464,K470,K462)</f>
        <v>1250000</v>
      </c>
    </row>
    <row r="434" spans="1:11" x14ac:dyDescent="0.25">
      <c r="A434" s="3"/>
      <c r="B434" s="33" t="s">
        <v>777</v>
      </c>
      <c r="C434" s="99" t="s">
        <v>519</v>
      </c>
      <c r="D434" s="156">
        <f t="shared" si="27"/>
        <v>0</v>
      </c>
      <c r="E434" s="183"/>
      <c r="F434" s="183"/>
      <c r="G434" s="183"/>
      <c r="H434" s="156">
        <f t="shared" si="28"/>
        <v>0</v>
      </c>
      <c r="I434" s="183"/>
      <c r="J434" s="183"/>
      <c r="K434" s="183"/>
    </row>
    <row r="435" spans="1:11" x14ac:dyDescent="0.25">
      <c r="A435" s="3"/>
      <c r="B435" s="33" t="s">
        <v>784</v>
      </c>
      <c r="C435" s="99" t="s">
        <v>520</v>
      </c>
      <c r="D435" s="156">
        <f t="shared" si="27"/>
        <v>0</v>
      </c>
      <c r="E435" s="183"/>
      <c r="F435" s="183"/>
      <c r="G435" s="183"/>
      <c r="H435" s="156">
        <f t="shared" si="28"/>
        <v>0</v>
      </c>
      <c r="I435" s="183"/>
      <c r="J435" s="183"/>
      <c r="K435" s="183"/>
    </row>
    <row r="436" spans="1:11" ht="25.5" x14ac:dyDescent="0.25">
      <c r="A436" s="3"/>
      <c r="B436" s="37" t="s">
        <v>785</v>
      </c>
      <c r="C436" s="99" t="s">
        <v>521</v>
      </c>
      <c r="D436" s="156">
        <f t="shared" si="27"/>
        <v>0</v>
      </c>
      <c r="E436" s="156">
        <f>SUM(E437:E438)</f>
        <v>0</v>
      </c>
      <c r="F436" s="156">
        <f>SUM(F437:F438)</f>
        <v>0</v>
      </c>
      <c r="G436" s="156">
        <f>SUM(G437:G438)</f>
        <v>0</v>
      </c>
      <c r="H436" s="156">
        <f t="shared" si="28"/>
        <v>0</v>
      </c>
      <c r="I436" s="156">
        <f>SUM(I437:I438)</f>
        <v>0</v>
      </c>
      <c r="J436" s="156">
        <f>SUM(J437:J438)</f>
        <v>0</v>
      </c>
      <c r="K436" s="156">
        <f>SUM(K437:K438)</f>
        <v>0</v>
      </c>
    </row>
    <row r="437" spans="1:11" x14ac:dyDescent="0.25">
      <c r="A437" s="3"/>
      <c r="B437" s="60" t="s">
        <v>522</v>
      </c>
      <c r="C437" s="96"/>
      <c r="D437" s="147">
        <f t="shared" si="27"/>
        <v>0</v>
      </c>
      <c r="E437" s="183"/>
      <c r="F437" s="183"/>
      <c r="G437" s="183"/>
      <c r="H437" s="147">
        <f t="shared" si="28"/>
        <v>0</v>
      </c>
      <c r="I437" s="183"/>
      <c r="J437" s="183"/>
      <c r="K437" s="183"/>
    </row>
    <row r="438" spans="1:11" x14ac:dyDescent="0.25">
      <c r="A438" s="3"/>
      <c r="B438" s="60" t="s">
        <v>523</v>
      </c>
      <c r="C438" s="96"/>
      <c r="D438" s="147">
        <f t="shared" si="27"/>
        <v>0</v>
      </c>
      <c r="E438" s="183"/>
      <c r="F438" s="183"/>
      <c r="G438" s="183"/>
      <c r="H438" s="147">
        <f t="shared" si="28"/>
        <v>0</v>
      </c>
      <c r="I438" s="183"/>
      <c r="J438" s="183"/>
      <c r="K438" s="183"/>
    </row>
    <row r="439" spans="1:11" ht="25.5" x14ac:dyDescent="0.25">
      <c r="A439" s="3"/>
      <c r="B439" s="33" t="s">
        <v>432</v>
      </c>
      <c r="C439" s="90" t="s">
        <v>524</v>
      </c>
      <c r="D439" s="158">
        <f t="shared" si="27"/>
        <v>0</v>
      </c>
      <c r="E439" s="158">
        <f>SUM(E440:E452)</f>
        <v>0</v>
      </c>
      <c r="F439" s="158">
        <f>SUM(F440:F452)</f>
        <v>0</v>
      </c>
      <c r="G439" s="158">
        <f>SUM(G440:G452)</f>
        <v>0</v>
      </c>
      <c r="H439" s="158">
        <f t="shared" si="28"/>
        <v>0</v>
      </c>
      <c r="I439" s="158">
        <f>SUM(I440:I452)</f>
        <v>0</v>
      </c>
      <c r="J439" s="158">
        <f>SUM(J440:J452)</f>
        <v>0</v>
      </c>
      <c r="K439" s="158">
        <f>SUM(K440:K452)</f>
        <v>0</v>
      </c>
    </row>
    <row r="440" spans="1:11" ht="25.5" x14ac:dyDescent="0.25">
      <c r="A440" s="3"/>
      <c r="B440" s="13" t="s">
        <v>525</v>
      </c>
      <c r="C440" s="89" t="s">
        <v>526</v>
      </c>
      <c r="D440" s="147">
        <f t="shared" si="27"/>
        <v>0</v>
      </c>
      <c r="E440" s="183"/>
      <c r="F440" s="183"/>
      <c r="G440" s="182">
        <v>0</v>
      </c>
      <c r="H440" s="147">
        <f t="shared" si="28"/>
        <v>0</v>
      </c>
      <c r="I440" s="183"/>
      <c r="J440" s="183"/>
      <c r="K440" s="183">
        <v>0</v>
      </c>
    </row>
    <row r="441" spans="1:11" ht="25.5" x14ac:dyDescent="0.25">
      <c r="A441" s="3"/>
      <c r="B441" s="13" t="s">
        <v>527</v>
      </c>
      <c r="C441" s="89" t="s">
        <v>528</v>
      </c>
      <c r="D441" s="147">
        <f t="shared" si="27"/>
        <v>0</v>
      </c>
      <c r="E441" s="183"/>
      <c r="F441" s="183"/>
      <c r="G441" s="182"/>
      <c r="H441" s="147">
        <f t="shared" si="28"/>
        <v>0</v>
      </c>
      <c r="I441" s="183"/>
      <c r="J441" s="183"/>
      <c r="K441" s="183"/>
    </row>
    <row r="442" spans="1:11" ht="25.5" x14ac:dyDescent="0.25">
      <c r="A442" s="3"/>
      <c r="B442" s="13" t="s">
        <v>529</v>
      </c>
      <c r="C442" s="89" t="s">
        <v>528</v>
      </c>
      <c r="D442" s="147">
        <f t="shared" si="27"/>
        <v>0</v>
      </c>
      <c r="E442" s="183"/>
      <c r="F442" s="183"/>
      <c r="G442" s="182"/>
      <c r="H442" s="147">
        <f t="shared" si="28"/>
        <v>0</v>
      </c>
      <c r="I442" s="183"/>
      <c r="J442" s="183"/>
      <c r="K442" s="183"/>
    </row>
    <row r="443" spans="1:11" ht="25.5" x14ac:dyDescent="0.25">
      <c r="A443" s="3"/>
      <c r="B443" s="16" t="s">
        <v>530</v>
      </c>
      <c r="C443" s="89" t="s">
        <v>531</v>
      </c>
      <c r="D443" s="147">
        <f t="shared" si="27"/>
        <v>0</v>
      </c>
      <c r="E443" s="183"/>
      <c r="F443" s="183">
        <v>0</v>
      </c>
      <c r="G443" s="182"/>
      <c r="H443" s="147">
        <f t="shared" si="28"/>
        <v>0</v>
      </c>
      <c r="I443" s="183"/>
      <c r="J443" s="183">
        <v>0</v>
      </c>
      <c r="K443" s="183"/>
    </row>
    <row r="444" spans="1:11" ht="25.5" x14ac:dyDescent="0.25">
      <c r="A444" s="3"/>
      <c r="B444" s="13" t="s">
        <v>532</v>
      </c>
      <c r="C444" s="89" t="s">
        <v>533</v>
      </c>
      <c r="D444" s="147">
        <f t="shared" si="27"/>
        <v>0</v>
      </c>
      <c r="E444" s="183"/>
      <c r="F444" s="183"/>
      <c r="G444" s="182"/>
      <c r="H444" s="147">
        <f t="shared" si="28"/>
        <v>0</v>
      </c>
      <c r="I444" s="183"/>
      <c r="J444" s="183"/>
      <c r="K444" s="183"/>
    </row>
    <row r="445" spans="1:11" ht="25.5" x14ac:dyDescent="0.25">
      <c r="A445" s="3"/>
      <c r="B445" s="58" t="s">
        <v>534</v>
      </c>
      <c r="C445" s="89" t="s">
        <v>535</v>
      </c>
      <c r="D445" s="147">
        <f t="shared" si="27"/>
        <v>0</v>
      </c>
      <c r="E445" s="183"/>
      <c r="F445" s="183"/>
      <c r="G445" s="182"/>
      <c r="H445" s="147">
        <f t="shared" si="28"/>
        <v>0</v>
      </c>
      <c r="I445" s="183"/>
      <c r="J445" s="183"/>
      <c r="K445" s="183"/>
    </row>
    <row r="446" spans="1:11" ht="25.5" x14ac:dyDescent="0.25">
      <c r="A446" s="3"/>
      <c r="B446" s="58" t="s">
        <v>536</v>
      </c>
      <c r="C446" s="89" t="s">
        <v>535</v>
      </c>
      <c r="D446" s="147">
        <f t="shared" si="27"/>
        <v>0</v>
      </c>
      <c r="E446" s="183"/>
      <c r="F446" s="183"/>
      <c r="G446" s="182"/>
      <c r="H446" s="147">
        <f t="shared" si="28"/>
        <v>0</v>
      </c>
      <c r="I446" s="183"/>
      <c r="J446" s="183"/>
      <c r="K446" s="183"/>
    </row>
    <row r="447" spans="1:11" ht="25.5" x14ac:dyDescent="0.25">
      <c r="A447" s="3"/>
      <c r="B447" s="13" t="s">
        <v>537</v>
      </c>
      <c r="C447" s="89" t="s">
        <v>538</v>
      </c>
      <c r="D447" s="147">
        <f t="shared" si="27"/>
        <v>0</v>
      </c>
      <c r="E447" s="183"/>
      <c r="F447" s="183"/>
      <c r="G447" s="182"/>
      <c r="H447" s="147">
        <f t="shared" si="28"/>
        <v>0</v>
      </c>
      <c r="I447" s="183"/>
      <c r="J447" s="183"/>
      <c r="K447" s="183"/>
    </row>
    <row r="448" spans="1:11" ht="25.5" x14ac:dyDescent="0.25">
      <c r="A448" s="3"/>
      <c r="B448" s="13" t="s">
        <v>537</v>
      </c>
      <c r="C448" s="89" t="s">
        <v>539</v>
      </c>
      <c r="D448" s="147">
        <f t="shared" si="27"/>
        <v>0</v>
      </c>
      <c r="E448" s="183"/>
      <c r="F448" s="183"/>
      <c r="G448" s="182"/>
      <c r="H448" s="147">
        <f t="shared" si="28"/>
        <v>0</v>
      </c>
      <c r="I448" s="183"/>
      <c r="J448" s="183"/>
      <c r="K448" s="183"/>
    </row>
    <row r="449" spans="1:11" ht="25.5" x14ac:dyDescent="0.25">
      <c r="A449" s="3"/>
      <c r="B449" s="13" t="s">
        <v>540</v>
      </c>
      <c r="C449" s="89" t="s">
        <v>541</v>
      </c>
      <c r="D449" s="147">
        <f t="shared" si="27"/>
        <v>0</v>
      </c>
      <c r="E449" s="183"/>
      <c r="F449" s="183"/>
      <c r="G449" s="182"/>
      <c r="H449" s="147">
        <f t="shared" si="28"/>
        <v>0</v>
      </c>
      <c r="I449" s="183"/>
      <c r="J449" s="183"/>
      <c r="K449" s="183"/>
    </row>
    <row r="450" spans="1:11" ht="25.5" x14ac:dyDescent="0.25">
      <c r="A450" s="3"/>
      <c r="B450" s="13" t="s">
        <v>542</v>
      </c>
      <c r="C450" s="89" t="s">
        <v>543</v>
      </c>
      <c r="D450" s="147">
        <f t="shared" si="27"/>
        <v>0</v>
      </c>
      <c r="E450" s="183"/>
      <c r="F450" s="183"/>
      <c r="G450" s="182"/>
      <c r="H450" s="147">
        <f t="shared" si="28"/>
        <v>0</v>
      </c>
      <c r="I450" s="183"/>
      <c r="J450" s="183"/>
      <c r="K450" s="183"/>
    </row>
    <row r="451" spans="1:11" ht="25.5" x14ac:dyDescent="0.25">
      <c r="A451" s="3"/>
      <c r="B451" s="13" t="s">
        <v>544</v>
      </c>
      <c r="C451" s="89" t="s">
        <v>539</v>
      </c>
      <c r="D451" s="147">
        <f t="shared" si="27"/>
        <v>0</v>
      </c>
      <c r="E451" s="183"/>
      <c r="F451" s="183"/>
      <c r="G451" s="182"/>
      <c r="H451" s="147">
        <f t="shared" si="28"/>
        <v>0</v>
      </c>
      <c r="I451" s="183"/>
      <c r="J451" s="183"/>
      <c r="K451" s="183"/>
    </row>
    <row r="452" spans="1:11" ht="25.5" x14ac:dyDescent="0.25">
      <c r="A452" s="3"/>
      <c r="B452" s="13" t="s">
        <v>545</v>
      </c>
      <c r="C452" s="95" t="s">
        <v>839</v>
      </c>
      <c r="D452" s="147">
        <f t="shared" si="27"/>
        <v>0</v>
      </c>
      <c r="E452" s="183"/>
      <c r="F452" s="183"/>
      <c r="G452" s="182"/>
      <c r="H452" s="147">
        <f t="shared" si="28"/>
        <v>0</v>
      </c>
      <c r="I452" s="183"/>
      <c r="J452" s="183"/>
      <c r="K452" s="183"/>
    </row>
    <row r="453" spans="1:11" x14ac:dyDescent="0.25">
      <c r="A453" s="3"/>
      <c r="B453" s="33" t="s">
        <v>786</v>
      </c>
      <c r="C453" s="90" t="s">
        <v>546</v>
      </c>
      <c r="D453" s="156">
        <f t="shared" si="27"/>
        <v>0</v>
      </c>
      <c r="E453" s="156">
        <f>SUM(E454:E455)</f>
        <v>0</v>
      </c>
      <c r="F453" s="156">
        <f>SUM(F454:F455)</f>
        <v>0</v>
      </c>
      <c r="G453" s="156">
        <f>SUM(G454:G455)</f>
        <v>0</v>
      </c>
      <c r="H453" s="156">
        <f t="shared" si="28"/>
        <v>0</v>
      </c>
      <c r="I453" s="156">
        <f>SUM(I454:I455)</f>
        <v>0</v>
      </c>
      <c r="J453" s="156">
        <f>SUM(J454:J455)</f>
        <v>0</v>
      </c>
      <c r="K453" s="156">
        <f>SUM(K454:K455)</f>
        <v>0</v>
      </c>
    </row>
    <row r="454" spans="1:11" ht="25.5" x14ac:dyDescent="0.25">
      <c r="A454" s="3"/>
      <c r="B454" s="60" t="s">
        <v>547</v>
      </c>
      <c r="C454" s="95" t="s">
        <v>840</v>
      </c>
      <c r="D454" s="147">
        <f t="shared" si="27"/>
        <v>0</v>
      </c>
      <c r="E454" s="183"/>
      <c r="F454" s="183">
        <v>0</v>
      </c>
      <c r="G454" s="183">
        <v>0</v>
      </c>
      <c r="H454" s="147">
        <f t="shared" si="28"/>
        <v>0</v>
      </c>
      <c r="I454" s="183"/>
      <c r="J454" s="183"/>
      <c r="K454" s="183">
        <v>0</v>
      </c>
    </row>
    <row r="455" spans="1:11" x14ac:dyDescent="0.25">
      <c r="A455" s="3"/>
      <c r="B455" s="60" t="s">
        <v>548</v>
      </c>
      <c r="C455" s="95" t="s">
        <v>841</v>
      </c>
      <c r="D455" s="147">
        <f t="shared" si="27"/>
        <v>0</v>
      </c>
      <c r="E455" s="183"/>
      <c r="F455" s="183"/>
      <c r="G455" s="183"/>
      <c r="H455" s="147">
        <f t="shared" si="28"/>
        <v>0</v>
      </c>
      <c r="I455" s="183"/>
      <c r="J455" s="183"/>
      <c r="K455" s="183"/>
    </row>
    <row r="456" spans="1:11" x14ac:dyDescent="0.25">
      <c r="A456" s="3"/>
      <c r="B456" s="61"/>
      <c r="C456" s="94" t="s">
        <v>842</v>
      </c>
      <c r="D456" s="158">
        <f t="shared" si="27"/>
        <v>0</v>
      </c>
      <c r="E456" s="158">
        <f>SUM(E457:E459)</f>
        <v>0</v>
      </c>
      <c r="F456" s="158">
        <f>SUM(F457:F459)</f>
        <v>0</v>
      </c>
      <c r="G456" s="158">
        <f>SUM(G457:G459)</f>
        <v>0</v>
      </c>
      <c r="H456" s="158">
        <f t="shared" si="28"/>
        <v>0</v>
      </c>
      <c r="I456" s="158">
        <f>SUM(I457:I459)</f>
        <v>0</v>
      </c>
      <c r="J456" s="158">
        <f>SUM(J457:J459)</f>
        <v>0</v>
      </c>
      <c r="K456" s="158">
        <f>SUM(K457:K459)</f>
        <v>0</v>
      </c>
    </row>
    <row r="457" spans="1:11" ht="25.5" x14ac:dyDescent="0.25">
      <c r="A457" s="3"/>
      <c r="B457" s="60" t="s">
        <v>549</v>
      </c>
      <c r="C457" s="116" t="s">
        <v>550</v>
      </c>
      <c r="D457" s="147">
        <f t="shared" si="27"/>
        <v>0</v>
      </c>
      <c r="E457" s="183"/>
      <c r="F457" s="183">
        <v>0</v>
      </c>
      <c r="G457" s="183">
        <v>0</v>
      </c>
      <c r="H457" s="147">
        <f t="shared" si="28"/>
        <v>0</v>
      </c>
      <c r="I457" s="183"/>
      <c r="J457" s="183">
        <v>0</v>
      </c>
      <c r="K457" s="183">
        <v>0</v>
      </c>
    </row>
    <row r="458" spans="1:11" ht="25.5" x14ac:dyDescent="0.25">
      <c r="A458" s="3"/>
      <c r="B458" s="60" t="s">
        <v>551</v>
      </c>
      <c r="C458" s="116" t="s">
        <v>552</v>
      </c>
      <c r="D458" s="147">
        <f t="shared" si="27"/>
        <v>0</v>
      </c>
      <c r="E458" s="183"/>
      <c r="F458" s="183">
        <v>0</v>
      </c>
      <c r="G458" s="183">
        <v>0</v>
      </c>
      <c r="H458" s="147">
        <f t="shared" si="28"/>
        <v>0</v>
      </c>
      <c r="I458" s="183"/>
      <c r="J458" s="183">
        <v>0</v>
      </c>
      <c r="K458" s="183">
        <v>0</v>
      </c>
    </row>
    <row r="459" spans="1:11" ht="25.5" x14ac:dyDescent="0.25">
      <c r="A459" s="3"/>
      <c r="B459" s="60" t="s">
        <v>553</v>
      </c>
      <c r="C459" s="116" t="s">
        <v>843</v>
      </c>
      <c r="D459" s="147">
        <f t="shared" si="27"/>
        <v>0</v>
      </c>
      <c r="E459" s="183"/>
      <c r="F459" s="183"/>
      <c r="G459" s="183"/>
      <c r="H459" s="147">
        <f t="shared" si="28"/>
        <v>0</v>
      </c>
      <c r="I459" s="183"/>
      <c r="J459" s="183"/>
      <c r="K459" s="183"/>
    </row>
    <row r="460" spans="1:11" x14ac:dyDescent="0.25">
      <c r="A460" s="3"/>
      <c r="B460" s="61"/>
      <c r="C460" s="94" t="s">
        <v>844</v>
      </c>
      <c r="D460" s="156">
        <f t="shared" si="27"/>
        <v>0</v>
      </c>
      <c r="E460" s="156">
        <f>SUM(E461:E461)</f>
        <v>0</v>
      </c>
      <c r="F460" s="156">
        <f>SUM(F461:F461)</f>
        <v>0</v>
      </c>
      <c r="G460" s="156">
        <f>SUM(G461:G461)</f>
        <v>0</v>
      </c>
      <c r="H460" s="156">
        <f t="shared" si="28"/>
        <v>0</v>
      </c>
      <c r="I460" s="156">
        <f>SUM(I461:I461)</f>
        <v>0</v>
      </c>
      <c r="J460" s="156">
        <f>SUM(J461:J461)</f>
        <v>0</v>
      </c>
      <c r="K460" s="156">
        <f>SUM(K461:K461)</f>
        <v>0</v>
      </c>
    </row>
    <row r="461" spans="1:11" ht="25.5" x14ac:dyDescent="0.25">
      <c r="A461" s="3"/>
      <c r="B461" s="60" t="s">
        <v>554</v>
      </c>
      <c r="C461" s="95" t="s">
        <v>845</v>
      </c>
      <c r="D461" s="147">
        <f t="shared" si="27"/>
        <v>0</v>
      </c>
      <c r="E461" s="183"/>
      <c r="F461" s="183">
        <v>0</v>
      </c>
      <c r="G461" s="183">
        <v>0</v>
      </c>
      <c r="H461" s="147">
        <f t="shared" si="28"/>
        <v>0</v>
      </c>
      <c r="I461" s="183"/>
      <c r="J461" s="183">
        <v>0</v>
      </c>
      <c r="K461" s="183">
        <v>0</v>
      </c>
    </row>
    <row r="462" spans="1:11" x14ac:dyDescent="0.25">
      <c r="A462" s="3"/>
      <c r="B462" s="62"/>
      <c r="C462" s="120" t="s">
        <v>846</v>
      </c>
      <c r="D462" s="158">
        <f t="shared" si="27"/>
        <v>6000000</v>
      </c>
      <c r="E462" s="157">
        <f>SUM(E463)</f>
        <v>0</v>
      </c>
      <c r="F462" s="157">
        <f>SUM(F463)</f>
        <v>0</v>
      </c>
      <c r="G462" s="157">
        <f>SUM(G463)</f>
        <v>6000000</v>
      </c>
      <c r="H462" s="158">
        <f t="shared" si="28"/>
        <v>1250000</v>
      </c>
      <c r="I462" s="157">
        <f>SUM(I463)</f>
        <v>0</v>
      </c>
      <c r="J462" s="157">
        <f>SUM(J463)</f>
        <v>0</v>
      </c>
      <c r="K462" s="157">
        <f>SUM(K463)</f>
        <v>1250000</v>
      </c>
    </row>
    <row r="463" spans="1:11" ht="25.5" x14ac:dyDescent="0.25">
      <c r="A463" s="3"/>
      <c r="B463" s="60" t="s">
        <v>555</v>
      </c>
      <c r="C463" s="95" t="s">
        <v>556</v>
      </c>
      <c r="D463" s="156">
        <f t="shared" si="27"/>
        <v>6000000</v>
      </c>
      <c r="E463" s="183"/>
      <c r="F463" s="183"/>
      <c r="G463" s="183">
        <v>6000000</v>
      </c>
      <c r="H463" s="156">
        <f t="shared" si="28"/>
        <v>1250000</v>
      </c>
      <c r="I463" s="183"/>
      <c r="J463" s="183"/>
      <c r="K463" s="183">
        <v>1250000</v>
      </c>
    </row>
    <row r="464" spans="1:11" ht="25.5" x14ac:dyDescent="0.25">
      <c r="A464" s="3"/>
      <c r="B464" s="33" t="s">
        <v>438</v>
      </c>
      <c r="C464" s="90" t="s">
        <v>557</v>
      </c>
      <c r="D464" s="158">
        <f t="shared" si="27"/>
        <v>0</v>
      </c>
      <c r="E464" s="158">
        <f>SUM(E465:E469)</f>
        <v>0</v>
      </c>
      <c r="F464" s="158">
        <f>SUM(F465:F469)</f>
        <v>0</v>
      </c>
      <c r="G464" s="158">
        <f>SUM(G465:G469)</f>
        <v>0</v>
      </c>
      <c r="H464" s="158">
        <f t="shared" si="28"/>
        <v>0</v>
      </c>
      <c r="I464" s="158">
        <f>SUM(I465:I469)</f>
        <v>0</v>
      </c>
      <c r="J464" s="158">
        <f>SUM(J465:J469)</f>
        <v>0</v>
      </c>
      <c r="K464" s="158">
        <f>SUM(K465:K469)</f>
        <v>0</v>
      </c>
    </row>
    <row r="465" spans="1:11" ht="25.5" x14ac:dyDescent="0.25">
      <c r="A465" s="3"/>
      <c r="B465" s="13" t="s">
        <v>558</v>
      </c>
      <c r="C465" s="95" t="s">
        <v>559</v>
      </c>
      <c r="D465" s="147">
        <f t="shared" si="27"/>
        <v>0</v>
      </c>
      <c r="E465" s="183"/>
      <c r="F465" s="183">
        <v>0</v>
      </c>
      <c r="G465" s="183">
        <v>0</v>
      </c>
      <c r="H465" s="147">
        <f t="shared" si="28"/>
        <v>0</v>
      </c>
      <c r="I465" s="183"/>
      <c r="J465" s="183">
        <v>0</v>
      </c>
      <c r="K465" s="183">
        <v>0</v>
      </c>
    </row>
    <row r="466" spans="1:11" ht="25.5" x14ac:dyDescent="0.25">
      <c r="A466" s="3"/>
      <c r="B466" s="13" t="s">
        <v>560</v>
      </c>
      <c r="C466" s="89" t="s">
        <v>561</v>
      </c>
      <c r="D466" s="147">
        <f t="shared" si="27"/>
        <v>0</v>
      </c>
      <c r="E466" s="183"/>
      <c r="F466" s="183"/>
      <c r="G466" s="183"/>
      <c r="H466" s="147">
        <f t="shared" si="28"/>
        <v>0</v>
      </c>
      <c r="I466" s="183"/>
      <c r="J466" s="183"/>
      <c r="K466" s="183"/>
    </row>
    <row r="467" spans="1:11" ht="25.5" x14ac:dyDescent="0.25">
      <c r="A467" s="3"/>
      <c r="B467" s="13" t="s">
        <v>562</v>
      </c>
      <c r="C467" s="95" t="s">
        <v>847</v>
      </c>
      <c r="D467" s="147">
        <f t="shared" si="27"/>
        <v>0</v>
      </c>
      <c r="E467" s="183"/>
      <c r="F467" s="183"/>
      <c r="G467" s="183"/>
      <c r="H467" s="147">
        <f t="shared" si="28"/>
        <v>0</v>
      </c>
      <c r="I467" s="183"/>
      <c r="J467" s="183"/>
      <c r="K467" s="183"/>
    </row>
    <row r="468" spans="1:11" ht="25.5" x14ac:dyDescent="0.25">
      <c r="A468" s="3"/>
      <c r="B468" s="13" t="s">
        <v>563</v>
      </c>
      <c r="C468" s="95" t="s">
        <v>564</v>
      </c>
      <c r="D468" s="147">
        <f t="shared" si="27"/>
        <v>0</v>
      </c>
      <c r="E468" s="183"/>
      <c r="F468" s="183"/>
      <c r="G468" s="183"/>
      <c r="H468" s="147">
        <f t="shared" si="28"/>
        <v>0</v>
      </c>
      <c r="I468" s="183"/>
      <c r="J468" s="183"/>
      <c r="K468" s="183"/>
    </row>
    <row r="469" spans="1:11" ht="38.25" x14ac:dyDescent="0.25">
      <c r="A469" s="3"/>
      <c r="B469" s="13" t="s">
        <v>565</v>
      </c>
      <c r="C469" s="89" t="s">
        <v>566</v>
      </c>
      <c r="D469" s="147">
        <f t="shared" si="27"/>
        <v>0</v>
      </c>
      <c r="E469" s="183"/>
      <c r="F469" s="183"/>
      <c r="G469" s="183"/>
      <c r="H469" s="147">
        <f t="shared" si="28"/>
        <v>0</v>
      </c>
      <c r="I469" s="183"/>
      <c r="J469" s="183"/>
      <c r="K469" s="183"/>
    </row>
    <row r="470" spans="1:11" ht="25.5" x14ac:dyDescent="0.25">
      <c r="A470" s="3"/>
      <c r="B470" s="33" t="s">
        <v>317</v>
      </c>
      <c r="C470" s="90" t="s">
        <v>567</v>
      </c>
      <c r="D470" s="156">
        <f t="shared" si="27"/>
        <v>0</v>
      </c>
      <c r="E470" s="156">
        <f>SUM(E471:E473)</f>
        <v>0</v>
      </c>
      <c r="F470" s="156">
        <f>SUM(F471:F473)</f>
        <v>0</v>
      </c>
      <c r="G470" s="156">
        <f>SUM(G471:G473)</f>
        <v>0</v>
      </c>
      <c r="H470" s="156">
        <f t="shared" si="28"/>
        <v>0</v>
      </c>
      <c r="I470" s="156">
        <f>SUM(I471:I473)</f>
        <v>0</v>
      </c>
      <c r="J470" s="156">
        <f>SUM(J471:J473)</f>
        <v>0</v>
      </c>
      <c r="K470" s="156">
        <f>SUM(K471:K473)</f>
        <v>0</v>
      </c>
    </row>
    <row r="471" spans="1:11" x14ac:dyDescent="0.25">
      <c r="A471" s="3"/>
      <c r="B471" s="13" t="s">
        <v>568</v>
      </c>
      <c r="C471" s="89" t="s">
        <v>569</v>
      </c>
      <c r="D471" s="147">
        <f t="shared" si="27"/>
        <v>0</v>
      </c>
      <c r="E471" s="183"/>
      <c r="F471" s="183"/>
      <c r="G471" s="183"/>
      <c r="H471" s="147">
        <f t="shared" si="28"/>
        <v>0</v>
      </c>
      <c r="I471" s="183"/>
      <c r="J471" s="183"/>
      <c r="K471" s="183"/>
    </row>
    <row r="472" spans="1:11" x14ac:dyDescent="0.25">
      <c r="A472" s="3"/>
      <c r="B472" s="13" t="s">
        <v>410</v>
      </c>
      <c r="C472" s="95" t="s">
        <v>848</v>
      </c>
      <c r="D472" s="147">
        <f t="shared" si="27"/>
        <v>0</v>
      </c>
      <c r="E472" s="183"/>
      <c r="F472" s="183"/>
      <c r="G472" s="183"/>
      <c r="H472" s="147">
        <f t="shared" si="28"/>
        <v>0</v>
      </c>
      <c r="I472" s="183"/>
      <c r="J472" s="183"/>
      <c r="K472" s="183"/>
    </row>
    <row r="473" spans="1:11" x14ac:dyDescent="0.25">
      <c r="A473" s="3"/>
      <c r="B473" s="60" t="s">
        <v>570</v>
      </c>
      <c r="C473" s="89" t="s">
        <v>571</v>
      </c>
      <c r="D473" s="147">
        <f t="shared" si="27"/>
        <v>0</v>
      </c>
      <c r="E473" s="183"/>
      <c r="F473" s="183"/>
      <c r="G473" s="183"/>
      <c r="H473" s="147">
        <f t="shared" si="28"/>
        <v>0</v>
      </c>
      <c r="I473" s="183"/>
      <c r="J473" s="183"/>
      <c r="K473" s="183"/>
    </row>
    <row r="474" spans="1:11" x14ac:dyDescent="0.25">
      <c r="A474" s="3"/>
      <c r="B474" s="26" t="s">
        <v>572</v>
      </c>
      <c r="C474" s="83" t="s">
        <v>573</v>
      </c>
      <c r="D474" s="166">
        <f t="shared" si="27"/>
        <v>7260023</v>
      </c>
      <c r="E474" s="166">
        <f>SUM(E475,E552)</f>
        <v>0</v>
      </c>
      <c r="F474" s="166">
        <f>SUM(F475,F552)</f>
        <v>0</v>
      </c>
      <c r="G474" s="166">
        <f>SUM(G475,G552)</f>
        <v>7260023</v>
      </c>
      <c r="H474" s="166">
        <f t="shared" si="28"/>
        <v>1309641.58</v>
      </c>
      <c r="I474" s="166">
        <f>SUM(I475,I552)</f>
        <v>0</v>
      </c>
      <c r="J474" s="166">
        <f>SUM(J475,J552)</f>
        <v>0</v>
      </c>
      <c r="K474" s="166">
        <f>SUM(K475,K552)</f>
        <v>1309641.58</v>
      </c>
    </row>
    <row r="475" spans="1:11" x14ac:dyDescent="0.25">
      <c r="A475" s="3"/>
      <c r="B475" s="12" t="s">
        <v>574</v>
      </c>
      <c r="C475" s="121" t="s">
        <v>575</v>
      </c>
      <c r="D475" s="165">
        <f t="shared" si="27"/>
        <v>6766440</v>
      </c>
      <c r="E475" s="165">
        <f>SUM(E476,E480,E522,E524,E534,E520)</f>
        <v>0</v>
      </c>
      <c r="F475" s="165">
        <f>SUM(F476,F480,F522,F524,F534,F520)</f>
        <v>0</v>
      </c>
      <c r="G475" s="165">
        <f>SUM(G476,G480,G522,G524,G534,G520)</f>
        <v>6766440</v>
      </c>
      <c r="H475" s="165">
        <f t="shared" si="28"/>
        <v>1225772.1000000001</v>
      </c>
      <c r="I475" s="165">
        <f>SUM(I476,I480,I522,I524,I534,I520)</f>
        <v>0</v>
      </c>
      <c r="J475" s="165">
        <f>SUM(J476,J480,J522,J524,J534,J520)</f>
        <v>0</v>
      </c>
      <c r="K475" s="165">
        <f>SUM(K476,K480,K522,K524,K534,K520)</f>
        <v>1225772.1000000001</v>
      </c>
    </row>
    <row r="476" spans="1:11" ht="38.25" x14ac:dyDescent="0.25">
      <c r="A476" s="3"/>
      <c r="B476" s="33" t="s">
        <v>576</v>
      </c>
      <c r="C476" s="122" t="s">
        <v>577</v>
      </c>
      <c r="D476" s="158">
        <f t="shared" si="27"/>
        <v>4940156</v>
      </c>
      <c r="E476" s="158">
        <f>SUM(E477,E478,E479)</f>
        <v>0</v>
      </c>
      <c r="F476" s="158">
        <f>SUM(F477,F478,F479)</f>
        <v>0</v>
      </c>
      <c r="G476" s="158">
        <f>SUM(G477,G478,G479)</f>
        <v>4940156</v>
      </c>
      <c r="H476" s="158">
        <f t="shared" si="28"/>
        <v>826236.66</v>
      </c>
      <c r="I476" s="158">
        <f>SUM(I477,I478,I479)</f>
        <v>0</v>
      </c>
      <c r="J476" s="158">
        <f>SUM(J477,J478,J479)</f>
        <v>0</v>
      </c>
      <c r="K476" s="158">
        <f>SUM(K477,K478,K479)</f>
        <v>826236.66</v>
      </c>
    </row>
    <row r="477" spans="1:11" ht="25.5" x14ac:dyDescent="0.25">
      <c r="A477" s="3"/>
      <c r="B477" s="16" t="s">
        <v>771</v>
      </c>
      <c r="C477" s="87" t="s">
        <v>578</v>
      </c>
      <c r="D477" s="147">
        <f t="shared" si="27"/>
        <v>3789644</v>
      </c>
      <c r="E477" s="190"/>
      <c r="F477" s="190"/>
      <c r="G477" s="190">
        <v>3789644</v>
      </c>
      <c r="H477" s="147">
        <f t="shared" si="28"/>
        <v>730310.05</v>
      </c>
      <c r="I477" s="190"/>
      <c r="J477" s="190"/>
      <c r="K477" s="190">
        <v>730310.05</v>
      </c>
    </row>
    <row r="478" spans="1:11" x14ac:dyDescent="0.25">
      <c r="A478" s="3"/>
      <c r="B478" s="16" t="s">
        <v>772</v>
      </c>
      <c r="C478" s="87" t="s">
        <v>579</v>
      </c>
      <c r="D478" s="147">
        <f t="shared" si="27"/>
        <v>0</v>
      </c>
      <c r="E478" s="190"/>
      <c r="F478" s="190"/>
      <c r="G478" s="190"/>
      <c r="H478" s="147">
        <f t="shared" si="28"/>
        <v>0</v>
      </c>
      <c r="I478" s="190"/>
      <c r="J478" s="190"/>
      <c r="K478" s="190"/>
    </row>
    <row r="479" spans="1:11" ht="25.5" x14ac:dyDescent="0.25">
      <c r="A479" s="3"/>
      <c r="B479" s="16" t="s">
        <v>787</v>
      </c>
      <c r="C479" s="116" t="s">
        <v>849</v>
      </c>
      <c r="D479" s="147">
        <f t="shared" si="27"/>
        <v>1150512</v>
      </c>
      <c r="E479" s="190"/>
      <c r="F479" s="190"/>
      <c r="G479" s="190">
        <v>1150512</v>
      </c>
      <c r="H479" s="147">
        <f t="shared" si="28"/>
        <v>95926.61</v>
      </c>
      <c r="I479" s="190"/>
      <c r="J479" s="190"/>
      <c r="K479" s="190">
        <v>95926.61</v>
      </c>
    </row>
    <row r="480" spans="1:11" x14ac:dyDescent="0.25">
      <c r="A480" s="3"/>
      <c r="B480" s="33" t="s">
        <v>580</v>
      </c>
      <c r="C480" s="90" t="s">
        <v>581</v>
      </c>
      <c r="D480" s="158">
        <f t="shared" si="27"/>
        <v>1496084</v>
      </c>
      <c r="E480" s="158">
        <f>SUM(E481,E482,E483,E492,E502,E518)</f>
        <v>0</v>
      </c>
      <c r="F480" s="158">
        <f>SUM(F481,F482,F483,F492,F502,F518)</f>
        <v>0</v>
      </c>
      <c r="G480" s="158">
        <f>SUM(G481,G482,G483,G492,G502,G518)</f>
        <v>1496084</v>
      </c>
      <c r="H480" s="158">
        <f t="shared" si="28"/>
        <v>295645.23</v>
      </c>
      <c r="I480" s="158">
        <f>SUM(I481,I482,I483,I492,I502,I518)</f>
        <v>0</v>
      </c>
      <c r="J480" s="158">
        <f>SUM(J481,J482,J483,J492,J502,J518)</f>
        <v>0</v>
      </c>
      <c r="K480" s="158">
        <f>SUM(K481,K482,K483,K492,K502,K518)</f>
        <v>295645.23</v>
      </c>
    </row>
    <row r="481" spans="1:11" x14ac:dyDescent="0.25">
      <c r="A481" s="3"/>
      <c r="B481" s="33" t="s">
        <v>777</v>
      </c>
      <c r="C481" s="99" t="s">
        <v>582</v>
      </c>
      <c r="D481" s="156">
        <f t="shared" si="27"/>
        <v>104000</v>
      </c>
      <c r="E481" s="190"/>
      <c r="F481" s="190"/>
      <c r="G481" s="190">
        <v>104000</v>
      </c>
      <c r="H481" s="156">
        <f t="shared" si="28"/>
        <v>16492.829999999998</v>
      </c>
      <c r="I481" s="190"/>
      <c r="J481" s="190"/>
      <c r="K481" s="190">
        <f>1477.84+15014.99</f>
        <v>16492.829999999998</v>
      </c>
    </row>
    <row r="482" spans="1:11" ht="25.5" x14ac:dyDescent="0.25">
      <c r="A482" s="3"/>
      <c r="B482" s="33" t="s">
        <v>784</v>
      </c>
      <c r="C482" s="100" t="s">
        <v>850</v>
      </c>
      <c r="D482" s="156">
        <f t="shared" si="27"/>
        <v>0</v>
      </c>
      <c r="E482" s="190"/>
      <c r="F482" s="190"/>
      <c r="G482" s="190"/>
      <c r="H482" s="156">
        <f t="shared" si="28"/>
        <v>0</v>
      </c>
      <c r="I482" s="190"/>
      <c r="J482" s="190"/>
      <c r="K482" s="190"/>
    </row>
    <row r="483" spans="1:11" ht="25.5" x14ac:dyDescent="0.25">
      <c r="A483" s="3"/>
      <c r="B483" s="33" t="s">
        <v>785</v>
      </c>
      <c r="C483" s="99" t="s">
        <v>583</v>
      </c>
      <c r="D483" s="158">
        <f t="shared" si="27"/>
        <v>702400</v>
      </c>
      <c r="E483" s="158">
        <f>SUM(E484:E491)</f>
        <v>0</v>
      </c>
      <c r="F483" s="158">
        <f>SUM(F484:F491)</f>
        <v>0</v>
      </c>
      <c r="G483" s="158">
        <f>SUM(G484:G491)</f>
        <v>702400</v>
      </c>
      <c r="H483" s="158">
        <f t="shared" si="28"/>
        <v>213910.84</v>
      </c>
      <c r="I483" s="158">
        <f>SUM(I484:I491)</f>
        <v>0</v>
      </c>
      <c r="J483" s="158">
        <f>SUM(J484:J491)</f>
        <v>0</v>
      </c>
      <c r="K483" s="158">
        <f>SUM(K484:K491)</f>
        <v>213910.84</v>
      </c>
    </row>
    <row r="484" spans="1:11" x14ac:dyDescent="0.25">
      <c r="A484" s="3"/>
      <c r="B484" s="13" t="s">
        <v>584</v>
      </c>
      <c r="C484" s="97">
        <v>247</v>
      </c>
      <c r="D484" s="147">
        <f t="shared" si="27"/>
        <v>577500</v>
      </c>
      <c r="E484" s="190"/>
      <c r="F484" s="190"/>
      <c r="G484" s="190">
        <v>577500</v>
      </c>
      <c r="H484" s="147">
        <f t="shared" si="28"/>
        <v>187421.73</v>
      </c>
      <c r="I484" s="190"/>
      <c r="J484" s="190"/>
      <c r="K484" s="190">
        <v>187421.73</v>
      </c>
    </row>
    <row r="485" spans="1:11" x14ac:dyDescent="0.25">
      <c r="A485" s="3"/>
      <c r="B485" s="13" t="s">
        <v>247</v>
      </c>
      <c r="C485" s="97">
        <v>247</v>
      </c>
      <c r="D485" s="167">
        <f t="shared" si="27"/>
        <v>0</v>
      </c>
      <c r="E485" s="190"/>
      <c r="F485" s="190"/>
      <c r="G485" s="190"/>
      <c r="H485" s="167">
        <f t="shared" si="28"/>
        <v>0</v>
      </c>
      <c r="I485" s="190"/>
      <c r="J485" s="190"/>
      <c r="K485" s="190"/>
    </row>
    <row r="486" spans="1:11" x14ac:dyDescent="0.25">
      <c r="A486" s="3"/>
      <c r="B486" s="13" t="s">
        <v>585</v>
      </c>
      <c r="C486" s="97">
        <v>247</v>
      </c>
      <c r="D486" s="147">
        <f t="shared" si="27"/>
        <v>82900</v>
      </c>
      <c r="E486" s="190"/>
      <c r="F486" s="190"/>
      <c r="G486" s="190">
        <v>82900</v>
      </c>
      <c r="H486" s="147">
        <f t="shared" si="28"/>
        <v>21065.279999999999</v>
      </c>
      <c r="I486" s="190"/>
      <c r="J486" s="190"/>
      <c r="K486" s="190">
        <v>21065.279999999999</v>
      </c>
    </row>
    <row r="487" spans="1:11" x14ac:dyDescent="0.25">
      <c r="A487" s="3"/>
      <c r="B487" s="13" t="s">
        <v>586</v>
      </c>
      <c r="C487" s="123">
        <v>244</v>
      </c>
      <c r="D487" s="147">
        <f t="shared" si="27"/>
        <v>42000</v>
      </c>
      <c r="E487" s="190"/>
      <c r="F487" s="190"/>
      <c r="G487" s="190">
        <f>27560+4440+10000</f>
        <v>42000</v>
      </c>
      <c r="H487" s="147">
        <f t="shared" si="28"/>
        <v>5423.83</v>
      </c>
      <c r="I487" s="190"/>
      <c r="J487" s="190"/>
      <c r="K487" s="190">
        <f>540.5+444.75+4438.58</f>
        <v>5423.83</v>
      </c>
    </row>
    <row r="488" spans="1:11" x14ac:dyDescent="0.25">
      <c r="A488" s="3"/>
      <c r="B488" s="13" t="s">
        <v>587</v>
      </c>
      <c r="C488" s="97">
        <v>247</v>
      </c>
      <c r="D488" s="147">
        <f t="shared" si="27"/>
        <v>0</v>
      </c>
      <c r="E488" s="190"/>
      <c r="F488" s="190"/>
      <c r="G488" s="190"/>
      <c r="H488" s="147">
        <f t="shared" si="28"/>
        <v>0</v>
      </c>
      <c r="I488" s="190"/>
      <c r="J488" s="190"/>
      <c r="K488" s="190"/>
    </row>
    <row r="489" spans="1:11" ht="25.5" x14ac:dyDescent="0.25">
      <c r="A489" s="3"/>
      <c r="B489" s="13" t="s">
        <v>588</v>
      </c>
      <c r="C489" s="97">
        <v>244</v>
      </c>
      <c r="D489" s="147">
        <f t="shared" si="27"/>
        <v>0</v>
      </c>
      <c r="E489" s="190"/>
      <c r="F489" s="190"/>
      <c r="G489" s="190">
        <v>0</v>
      </c>
      <c r="H489" s="147">
        <f t="shared" si="28"/>
        <v>0</v>
      </c>
      <c r="I489" s="190"/>
      <c r="J489" s="190"/>
      <c r="K489" s="190">
        <v>0</v>
      </c>
    </row>
    <row r="490" spans="1:11" x14ac:dyDescent="0.25">
      <c r="A490" s="3"/>
      <c r="B490" s="13" t="s">
        <v>589</v>
      </c>
      <c r="C490" s="97">
        <v>244</v>
      </c>
      <c r="D490" s="147">
        <f t="shared" si="27"/>
        <v>0</v>
      </c>
      <c r="E490" s="190"/>
      <c r="F490" s="190"/>
      <c r="G490" s="190"/>
      <c r="H490" s="147">
        <f t="shared" si="28"/>
        <v>0</v>
      </c>
      <c r="I490" s="190"/>
      <c r="J490" s="190"/>
      <c r="K490" s="190"/>
    </row>
    <row r="491" spans="1:11" x14ac:dyDescent="0.25">
      <c r="A491" s="3"/>
      <c r="B491" s="13" t="s">
        <v>590</v>
      </c>
      <c r="C491" s="97">
        <v>244</v>
      </c>
      <c r="D491" s="147">
        <f t="shared" si="27"/>
        <v>0</v>
      </c>
      <c r="E491" s="190"/>
      <c r="F491" s="190"/>
      <c r="G491" s="190"/>
      <c r="H491" s="147">
        <f t="shared" si="28"/>
        <v>0</v>
      </c>
      <c r="I491" s="190"/>
      <c r="J491" s="190"/>
      <c r="K491" s="190"/>
    </row>
    <row r="492" spans="1:11" ht="25.5" x14ac:dyDescent="0.25">
      <c r="A492" s="3"/>
      <c r="B492" s="33" t="s">
        <v>591</v>
      </c>
      <c r="C492" s="90" t="s">
        <v>592</v>
      </c>
      <c r="D492" s="156">
        <f t="shared" si="27"/>
        <v>99510</v>
      </c>
      <c r="E492" s="156">
        <f>SUM(E493:E501)</f>
        <v>0</v>
      </c>
      <c r="F492" s="156">
        <f>SUM(F493:F501)</f>
        <v>0</v>
      </c>
      <c r="G492" s="156">
        <f>SUM(G493:G501)</f>
        <v>99510</v>
      </c>
      <c r="H492" s="156">
        <f t="shared" si="28"/>
        <v>8966.1</v>
      </c>
      <c r="I492" s="156">
        <f>SUM(I493:I501)</f>
        <v>0</v>
      </c>
      <c r="J492" s="156">
        <f>SUM(J493:J501)</f>
        <v>0</v>
      </c>
      <c r="K492" s="156">
        <f>SUM(K493:K501)</f>
        <v>8966.1</v>
      </c>
    </row>
    <row r="493" spans="1:11" x14ac:dyDescent="0.25">
      <c r="A493" s="3"/>
      <c r="B493" s="13" t="s">
        <v>593</v>
      </c>
      <c r="C493" s="89" t="s">
        <v>594</v>
      </c>
      <c r="D493" s="147">
        <f t="shared" si="27"/>
        <v>0</v>
      </c>
      <c r="E493" s="190"/>
      <c r="F493" s="190"/>
      <c r="G493" s="190"/>
      <c r="H493" s="147">
        <f t="shared" si="28"/>
        <v>0</v>
      </c>
      <c r="I493" s="190"/>
      <c r="J493" s="190"/>
      <c r="K493" s="190"/>
    </row>
    <row r="494" spans="1:11" ht="25.5" x14ac:dyDescent="0.25">
      <c r="A494" s="3"/>
      <c r="B494" s="13" t="s">
        <v>595</v>
      </c>
      <c r="C494" s="89" t="s">
        <v>596</v>
      </c>
      <c r="D494" s="147">
        <f t="shared" si="27"/>
        <v>0</v>
      </c>
      <c r="E494" s="190"/>
      <c r="F494" s="190"/>
      <c r="G494" s="190"/>
      <c r="H494" s="147">
        <f t="shared" si="28"/>
        <v>0</v>
      </c>
      <c r="I494" s="190"/>
      <c r="J494" s="190"/>
      <c r="K494" s="190"/>
    </row>
    <row r="495" spans="1:11" ht="25.5" x14ac:dyDescent="0.25">
      <c r="A495" s="3"/>
      <c r="B495" s="13" t="s">
        <v>597</v>
      </c>
      <c r="C495" s="95" t="s">
        <v>851</v>
      </c>
      <c r="D495" s="147">
        <f t="shared" si="27"/>
        <v>0</v>
      </c>
      <c r="E495" s="190"/>
      <c r="F495" s="190"/>
      <c r="G495" s="190"/>
      <c r="H495" s="147">
        <f t="shared" si="28"/>
        <v>0</v>
      </c>
      <c r="I495" s="190"/>
      <c r="J495" s="190"/>
      <c r="K495" s="190"/>
    </row>
    <row r="496" spans="1:11" ht="25.5" x14ac:dyDescent="0.25">
      <c r="A496" s="3"/>
      <c r="B496" s="13" t="s">
        <v>598</v>
      </c>
      <c r="C496" s="95" t="s">
        <v>599</v>
      </c>
      <c r="D496" s="147">
        <f t="shared" si="27"/>
        <v>0</v>
      </c>
      <c r="E496" s="190"/>
      <c r="F496" s="190"/>
      <c r="G496" s="190">
        <v>0</v>
      </c>
      <c r="H496" s="147">
        <f t="shared" si="28"/>
        <v>0</v>
      </c>
      <c r="I496" s="190"/>
      <c r="J496" s="190"/>
      <c r="K496" s="190">
        <v>0</v>
      </c>
    </row>
    <row r="497" spans="1:11" ht="25.5" x14ac:dyDescent="0.25">
      <c r="A497" s="3"/>
      <c r="B497" s="13" t="s">
        <v>600</v>
      </c>
      <c r="C497" s="95" t="s">
        <v>599</v>
      </c>
      <c r="D497" s="147">
        <f t="shared" si="27"/>
        <v>10826</v>
      </c>
      <c r="E497" s="190"/>
      <c r="F497" s="190"/>
      <c r="G497" s="190">
        <v>10826</v>
      </c>
      <c r="H497" s="147">
        <f t="shared" si="28"/>
        <v>902.1</v>
      </c>
      <c r="I497" s="190"/>
      <c r="J497" s="190"/>
      <c r="K497" s="190">
        <v>902.1</v>
      </c>
    </row>
    <row r="498" spans="1:11" x14ac:dyDescent="0.25">
      <c r="A498" s="3"/>
      <c r="B498" s="13" t="s">
        <v>262</v>
      </c>
      <c r="C498" s="95" t="s">
        <v>852</v>
      </c>
      <c r="D498" s="147">
        <f t="shared" si="27"/>
        <v>0</v>
      </c>
      <c r="E498" s="190"/>
      <c r="F498" s="190"/>
      <c r="G498" s="190"/>
      <c r="H498" s="147">
        <f t="shared" si="28"/>
        <v>0</v>
      </c>
      <c r="I498" s="190"/>
      <c r="J498" s="190"/>
      <c r="K498" s="190"/>
    </row>
    <row r="499" spans="1:11" ht="25.5" x14ac:dyDescent="0.25">
      <c r="A499" s="3"/>
      <c r="B499" s="13" t="s">
        <v>263</v>
      </c>
      <c r="C499" s="95" t="s">
        <v>599</v>
      </c>
      <c r="D499" s="147">
        <f t="shared" si="27"/>
        <v>54684</v>
      </c>
      <c r="E499" s="190"/>
      <c r="F499" s="190"/>
      <c r="G499" s="190">
        <v>54684</v>
      </c>
      <c r="H499" s="147">
        <f t="shared" si="28"/>
        <v>8064</v>
      </c>
      <c r="I499" s="190"/>
      <c r="J499" s="190"/>
      <c r="K499" s="190">
        <v>8064</v>
      </c>
    </row>
    <row r="500" spans="1:11" ht="25.5" x14ac:dyDescent="0.25">
      <c r="A500" s="3"/>
      <c r="B500" s="13" t="s">
        <v>601</v>
      </c>
      <c r="C500" s="95" t="s">
        <v>852</v>
      </c>
      <c r="D500" s="147">
        <f t="shared" si="27"/>
        <v>34000</v>
      </c>
      <c r="E500" s="190"/>
      <c r="F500" s="190"/>
      <c r="G500" s="190">
        <v>34000</v>
      </c>
      <c r="H500" s="147">
        <f t="shared" si="28"/>
        <v>0</v>
      </c>
      <c r="I500" s="190"/>
      <c r="J500" s="190"/>
      <c r="K500" s="190">
        <v>0</v>
      </c>
    </row>
    <row r="501" spans="1:11" ht="25.5" x14ac:dyDescent="0.25">
      <c r="A501" s="3"/>
      <c r="B501" s="13" t="s">
        <v>602</v>
      </c>
      <c r="C501" s="95" t="s">
        <v>599</v>
      </c>
      <c r="D501" s="147">
        <f t="shared" si="27"/>
        <v>0</v>
      </c>
      <c r="E501" s="190"/>
      <c r="F501" s="190"/>
      <c r="G501" s="190">
        <v>0</v>
      </c>
      <c r="H501" s="147">
        <f t="shared" si="28"/>
        <v>0</v>
      </c>
      <c r="I501" s="190"/>
      <c r="J501" s="190"/>
      <c r="K501" s="190">
        <v>0</v>
      </c>
    </row>
    <row r="502" spans="1:11" x14ac:dyDescent="0.25">
      <c r="A502" s="3"/>
      <c r="B502" s="33" t="s">
        <v>786</v>
      </c>
      <c r="C502" s="90" t="s">
        <v>603</v>
      </c>
      <c r="D502" s="156">
        <f t="shared" si="27"/>
        <v>590174</v>
      </c>
      <c r="E502" s="156">
        <f>SUM(E503:E517)</f>
        <v>0</v>
      </c>
      <c r="F502" s="156">
        <f>SUM(F503:F517)</f>
        <v>0</v>
      </c>
      <c r="G502" s="156">
        <f>SUM(G503:G517)</f>
        <v>590174</v>
      </c>
      <c r="H502" s="156">
        <f t="shared" si="28"/>
        <v>56275.46</v>
      </c>
      <c r="I502" s="156">
        <f>SUM(I503:I517)</f>
        <v>0</v>
      </c>
      <c r="J502" s="156">
        <f>SUM(J503:J517)</f>
        <v>0</v>
      </c>
      <c r="K502" s="156">
        <f>SUM(K503:K517)</f>
        <v>56275.46</v>
      </c>
    </row>
    <row r="503" spans="1:11" ht="25.5" x14ac:dyDescent="0.25">
      <c r="A503" s="3"/>
      <c r="B503" s="13" t="s">
        <v>267</v>
      </c>
      <c r="C503" s="89"/>
      <c r="D503" s="147">
        <f t="shared" si="27"/>
        <v>0</v>
      </c>
      <c r="E503" s="183"/>
      <c r="F503" s="183"/>
      <c r="G503" s="183"/>
      <c r="H503" s="147">
        <f t="shared" si="28"/>
        <v>0</v>
      </c>
      <c r="I503" s="183"/>
      <c r="J503" s="183"/>
      <c r="K503" s="183"/>
    </row>
    <row r="504" spans="1:11" x14ac:dyDescent="0.25">
      <c r="A504" s="3"/>
      <c r="B504" s="13" t="s">
        <v>604</v>
      </c>
      <c r="C504" s="95" t="s">
        <v>853</v>
      </c>
      <c r="D504" s="147">
        <f t="shared" si="27"/>
        <v>0</v>
      </c>
      <c r="E504" s="183"/>
      <c r="F504" s="183"/>
      <c r="G504" s="183"/>
      <c r="H504" s="147">
        <f t="shared" si="28"/>
        <v>0</v>
      </c>
      <c r="I504" s="183"/>
      <c r="J504" s="183"/>
      <c r="K504" s="183"/>
    </row>
    <row r="505" spans="1:11" ht="38.25" x14ac:dyDescent="0.25">
      <c r="A505" s="3"/>
      <c r="B505" s="13" t="s">
        <v>605</v>
      </c>
      <c r="C505" s="89" t="s">
        <v>606</v>
      </c>
      <c r="D505" s="147">
        <f t="shared" si="27"/>
        <v>97000</v>
      </c>
      <c r="E505" s="183"/>
      <c r="F505" s="183"/>
      <c r="G505" s="183">
        <v>97000</v>
      </c>
      <c r="H505" s="147">
        <f t="shared" si="28"/>
        <v>31918.5</v>
      </c>
      <c r="I505" s="183"/>
      <c r="J505" s="183"/>
      <c r="K505" s="183">
        <v>31918.5</v>
      </c>
    </row>
    <row r="506" spans="1:11" ht="38.25" x14ac:dyDescent="0.25">
      <c r="A506" s="3"/>
      <c r="B506" s="13" t="s">
        <v>273</v>
      </c>
      <c r="C506" s="89"/>
      <c r="D506" s="147">
        <f t="shared" si="27"/>
        <v>0</v>
      </c>
      <c r="E506" s="183"/>
      <c r="F506" s="183"/>
      <c r="G506" s="183"/>
      <c r="H506" s="147">
        <f t="shared" si="28"/>
        <v>0</v>
      </c>
      <c r="I506" s="183"/>
      <c r="J506" s="183"/>
      <c r="K506" s="183"/>
    </row>
    <row r="507" spans="1:11" x14ac:dyDescent="0.25">
      <c r="A507" s="3"/>
      <c r="B507" s="13" t="s">
        <v>274</v>
      </c>
      <c r="C507" s="89"/>
      <c r="D507" s="147">
        <f t="shared" si="27"/>
        <v>0</v>
      </c>
      <c r="E507" s="183"/>
      <c r="F507" s="183"/>
      <c r="G507" s="183"/>
      <c r="H507" s="147">
        <f t="shared" si="28"/>
        <v>0</v>
      </c>
      <c r="I507" s="183"/>
      <c r="J507" s="183"/>
      <c r="K507" s="183"/>
    </row>
    <row r="508" spans="1:11" ht="25.5" x14ac:dyDescent="0.25">
      <c r="A508" s="3"/>
      <c r="B508" s="13" t="s">
        <v>275</v>
      </c>
      <c r="C508" s="89"/>
      <c r="D508" s="147">
        <f t="shared" si="27"/>
        <v>0</v>
      </c>
      <c r="E508" s="183"/>
      <c r="F508" s="183"/>
      <c r="G508" s="183">
        <v>0</v>
      </c>
      <c r="H508" s="147">
        <f t="shared" si="28"/>
        <v>0</v>
      </c>
      <c r="I508" s="183"/>
      <c r="J508" s="183"/>
      <c r="K508" s="183">
        <v>0</v>
      </c>
    </row>
    <row r="509" spans="1:11" ht="25.5" x14ac:dyDescent="0.25">
      <c r="A509" s="3"/>
      <c r="B509" s="13" t="s">
        <v>276</v>
      </c>
      <c r="C509" s="89"/>
      <c r="D509" s="147">
        <f t="shared" si="27"/>
        <v>8000</v>
      </c>
      <c r="E509" s="183"/>
      <c r="F509" s="183"/>
      <c r="G509" s="183">
        <v>8000</v>
      </c>
      <c r="H509" s="147">
        <f t="shared" si="28"/>
        <v>0</v>
      </c>
      <c r="I509" s="183"/>
      <c r="J509" s="183"/>
      <c r="K509" s="183">
        <v>0</v>
      </c>
    </row>
    <row r="510" spans="1:11" x14ac:dyDescent="0.25">
      <c r="A510" s="3"/>
      <c r="B510" s="13" t="s">
        <v>277</v>
      </c>
      <c r="C510" s="89"/>
      <c r="D510" s="147">
        <f t="shared" si="27"/>
        <v>20000</v>
      </c>
      <c r="E510" s="183"/>
      <c r="F510" s="183"/>
      <c r="G510" s="183">
        <v>20000</v>
      </c>
      <c r="H510" s="147">
        <f t="shared" si="28"/>
        <v>13356.96</v>
      </c>
      <c r="I510" s="183"/>
      <c r="J510" s="183"/>
      <c r="K510" s="183">
        <v>13356.96</v>
      </c>
    </row>
    <row r="511" spans="1:11" x14ac:dyDescent="0.25">
      <c r="A511" s="3"/>
      <c r="B511" s="13" t="s">
        <v>278</v>
      </c>
      <c r="C511" s="89"/>
      <c r="D511" s="147">
        <f t="shared" si="27"/>
        <v>0</v>
      </c>
      <c r="E511" s="183"/>
      <c r="F511" s="183"/>
      <c r="G511" s="183">
        <v>0</v>
      </c>
      <c r="H511" s="147">
        <f t="shared" si="28"/>
        <v>0</v>
      </c>
      <c r="I511" s="183"/>
      <c r="J511" s="183"/>
      <c r="K511" s="183"/>
    </row>
    <row r="512" spans="1:11" x14ac:dyDescent="0.25">
      <c r="A512" s="3"/>
      <c r="B512" s="13" t="s">
        <v>607</v>
      </c>
      <c r="C512" s="89"/>
      <c r="D512" s="147">
        <f t="shared" si="27"/>
        <v>0</v>
      </c>
      <c r="E512" s="183"/>
      <c r="F512" s="183"/>
      <c r="G512" s="183">
        <v>0</v>
      </c>
      <c r="H512" s="147">
        <f t="shared" si="28"/>
        <v>0</v>
      </c>
      <c r="I512" s="183"/>
      <c r="J512" s="183"/>
      <c r="K512" s="183">
        <v>0</v>
      </c>
    </row>
    <row r="513" spans="1:11" x14ac:dyDescent="0.25">
      <c r="A513" s="3"/>
      <c r="B513" s="13" t="s">
        <v>280</v>
      </c>
      <c r="C513" s="89"/>
      <c r="D513" s="147">
        <f t="shared" si="27"/>
        <v>394174</v>
      </c>
      <c r="E513" s="183"/>
      <c r="F513" s="183"/>
      <c r="G513" s="183">
        <v>394174</v>
      </c>
      <c r="H513" s="147">
        <f t="shared" si="28"/>
        <v>0</v>
      </c>
      <c r="I513" s="183"/>
      <c r="J513" s="183"/>
      <c r="K513" s="183">
        <v>0</v>
      </c>
    </row>
    <row r="514" spans="1:11" ht="25.5" x14ac:dyDescent="0.25">
      <c r="A514" s="3"/>
      <c r="B514" s="13" t="s">
        <v>608</v>
      </c>
      <c r="C514" s="89"/>
      <c r="D514" s="147">
        <f t="shared" si="27"/>
        <v>0</v>
      </c>
      <c r="E514" s="183"/>
      <c r="F514" s="183"/>
      <c r="G514" s="183"/>
      <c r="H514" s="147">
        <f t="shared" si="28"/>
        <v>0</v>
      </c>
      <c r="I514" s="183"/>
      <c r="J514" s="183"/>
      <c r="K514" s="183"/>
    </row>
    <row r="515" spans="1:11" ht="25.5" x14ac:dyDescent="0.25">
      <c r="A515" s="3"/>
      <c r="B515" s="13" t="s">
        <v>282</v>
      </c>
      <c r="C515" s="89"/>
      <c r="D515" s="147">
        <f t="shared" si="27"/>
        <v>5000</v>
      </c>
      <c r="E515" s="183"/>
      <c r="F515" s="183"/>
      <c r="G515" s="183">
        <v>5000</v>
      </c>
      <c r="H515" s="147">
        <f t="shared" si="28"/>
        <v>0</v>
      </c>
      <c r="I515" s="183"/>
      <c r="J515" s="183"/>
      <c r="K515" s="183"/>
    </row>
    <row r="516" spans="1:11" x14ac:dyDescent="0.25">
      <c r="A516" s="3"/>
      <c r="B516" s="13" t="s">
        <v>263</v>
      </c>
      <c r="C516" s="89"/>
      <c r="D516" s="147">
        <f t="shared" si="27"/>
        <v>0</v>
      </c>
      <c r="E516" s="183"/>
      <c r="F516" s="183"/>
      <c r="G516" s="183">
        <v>0</v>
      </c>
      <c r="H516" s="147">
        <f t="shared" si="28"/>
        <v>0</v>
      </c>
      <c r="I516" s="183"/>
      <c r="J516" s="183"/>
      <c r="K516" s="183">
        <v>0</v>
      </c>
    </row>
    <row r="517" spans="1:11" x14ac:dyDescent="0.25">
      <c r="A517" s="3"/>
      <c r="B517" s="13" t="s">
        <v>283</v>
      </c>
      <c r="C517" s="89"/>
      <c r="D517" s="147">
        <f t="shared" si="27"/>
        <v>66000</v>
      </c>
      <c r="E517" s="183"/>
      <c r="F517" s="183"/>
      <c r="G517" s="183">
        <v>66000</v>
      </c>
      <c r="H517" s="147">
        <f t="shared" si="28"/>
        <v>11000</v>
      </c>
      <c r="I517" s="140"/>
      <c r="J517" s="140"/>
      <c r="K517" s="183">
        <v>11000</v>
      </c>
    </row>
    <row r="518" spans="1:11" x14ac:dyDescent="0.25">
      <c r="A518" s="3"/>
      <c r="B518" s="33"/>
      <c r="C518" s="94" t="s">
        <v>609</v>
      </c>
      <c r="D518" s="156">
        <f t="shared" si="27"/>
        <v>0</v>
      </c>
      <c r="E518" s="156">
        <f>SUM(E519)</f>
        <v>0</v>
      </c>
      <c r="F518" s="156">
        <f>SUM(F519)</f>
        <v>0</v>
      </c>
      <c r="G518" s="156">
        <f>SUM(G519)</f>
        <v>0</v>
      </c>
      <c r="H518" s="156">
        <f t="shared" si="28"/>
        <v>0</v>
      </c>
      <c r="I518" s="156">
        <f>SUM(I519)</f>
        <v>0</v>
      </c>
      <c r="J518" s="156">
        <f>SUM(J519)</f>
        <v>0</v>
      </c>
      <c r="K518" s="156">
        <f>SUM(K519)</f>
        <v>0</v>
      </c>
    </row>
    <row r="519" spans="1:11" x14ac:dyDescent="0.25">
      <c r="A519" s="3"/>
      <c r="B519" s="13" t="s">
        <v>610</v>
      </c>
      <c r="C519" s="95" t="s">
        <v>854</v>
      </c>
      <c r="D519" s="147">
        <f t="shared" si="27"/>
        <v>0</v>
      </c>
      <c r="E519" s="190"/>
      <c r="F519" s="190"/>
      <c r="G519" s="190"/>
      <c r="H519" s="147">
        <f t="shared" si="28"/>
        <v>0</v>
      </c>
      <c r="I519" s="190"/>
      <c r="J519" s="190"/>
      <c r="K519" s="190"/>
    </row>
    <row r="520" spans="1:11" x14ac:dyDescent="0.25">
      <c r="A520" s="3"/>
      <c r="B520" s="40"/>
      <c r="C520" s="94" t="s">
        <v>611</v>
      </c>
      <c r="D520" s="156">
        <f t="shared" si="27"/>
        <v>0</v>
      </c>
      <c r="E520" s="156">
        <f>SUM(E521)</f>
        <v>0</v>
      </c>
      <c r="F520" s="156">
        <f>SUM(F521)</f>
        <v>0</v>
      </c>
      <c r="G520" s="156">
        <f>SUM(G521)</f>
        <v>0</v>
      </c>
      <c r="H520" s="156">
        <f t="shared" si="28"/>
        <v>0</v>
      </c>
      <c r="I520" s="156">
        <f>SUM(I521)</f>
        <v>0</v>
      </c>
      <c r="J520" s="156">
        <f>SUM(J521)</f>
        <v>0</v>
      </c>
      <c r="K520" s="156">
        <f>SUM(K521)</f>
        <v>0</v>
      </c>
    </row>
    <row r="521" spans="1:11" ht="25.5" x14ac:dyDescent="0.25">
      <c r="A521" s="3"/>
      <c r="B521" s="22" t="s">
        <v>612</v>
      </c>
      <c r="C521" s="96" t="s">
        <v>613</v>
      </c>
      <c r="D521" s="147">
        <f t="shared" si="27"/>
        <v>0</v>
      </c>
      <c r="E521" s="183"/>
      <c r="F521" s="183"/>
      <c r="G521" s="183"/>
      <c r="H521" s="147">
        <f t="shared" si="28"/>
        <v>0</v>
      </c>
      <c r="I521" s="183"/>
      <c r="J521" s="183"/>
      <c r="K521" s="183"/>
    </row>
    <row r="522" spans="1:11" x14ac:dyDescent="0.25">
      <c r="A522" s="3"/>
      <c r="B522" s="40"/>
      <c r="C522" s="94" t="s">
        <v>614</v>
      </c>
      <c r="D522" s="156">
        <f t="shared" si="27"/>
        <v>20000</v>
      </c>
      <c r="E522" s="156">
        <f>SUM(E523)</f>
        <v>0</v>
      </c>
      <c r="F522" s="156">
        <f>SUM(F523)</f>
        <v>0</v>
      </c>
      <c r="G522" s="156">
        <f>SUM(G523)</f>
        <v>20000</v>
      </c>
      <c r="H522" s="156">
        <f t="shared" si="28"/>
        <v>3315.21</v>
      </c>
      <c r="I522" s="156">
        <f>SUM(I523)</f>
        <v>0</v>
      </c>
      <c r="J522" s="156">
        <f>SUM(J523)</f>
        <v>0</v>
      </c>
      <c r="K522" s="156">
        <f>SUM(K523)</f>
        <v>3315.21</v>
      </c>
    </row>
    <row r="523" spans="1:11" ht="25.5" x14ac:dyDescent="0.25">
      <c r="A523" s="3"/>
      <c r="B523" s="22" t="s">
        <v>615</v>
      </c>
      <c r="C523" s="89" t="s">
        <v>616</v>
      </c>
      <c r="D523" s="147">
        <f t="shared" si="27"/>
        <v>20000</v>
      </c>
      <c r="E523" s="190"/>
      <c r="F523" s="190"/>
      <c r="G523" s="190">
        <v>20000</v>
      </c>
      <c r="H523" s="147">
        <f t="shared" si="28"/>
        <v>3315.21</v>
      </c>
      <c r="I523" s="190"/>
      <c r="J523" s="190"/>
      <c r="K523" s="190">
        <v>3315.21</v>
      </c>
    </row>
    <row r="524" spans="1:11" x14ac:dyDescent="0.25">
      <c r="A524" s="3"/>
      <c r="B524" s="33" t="s">
        <v>617</v>
      </c>
      <c r="C524" s="90" t="s">
        <v>618</v>
      </c>
      <c r="D524" s="156">
        <f t="shared" si="27"/>
        <v>10000</v>
      </c>
      <c r="E524" s="156">
        <f>SUM(E525:E533)</f>
        <v>0</v>
      </c>
      <c r="F524" s="156">
        <f>SUM(F525:F533)</f>
        <v>0</v>
      </c>
      <c r="G524" s="156">
        <f>SUM(G525:G533)</f>
        <v>10000</v>
      </c>
      <c r="H524" s="156">
        <f t="shared" si="28"/>
        <v>2375</v>
      </c>
      <c r="I524" s="156">
        <f>SUM(I525:I533)</f>
        <v>0</v>
      </c>
      <c r="J524" s="156">
        <f>SUM(J525:J533)</f>
        <v>0</v>
      </c>
      <c r="K524" s="156">
        <f>SUM(K525:K533)</f>
        <v>2375</v>
      </c>
    </row>
    <row r="525" spans="1:11" x14ac:dyDescent="0.25">
      <c r="A525" s="3"/>
      <c r="B525" s="13" t="s">
        <v>619</v>
      </c>
      <c r="C525" s="89" t="s">
        <v>620</v>
      </c>
      <c r="D525" s="147">
        <f t="shared" si="27"/>
        <v>0</v>
      </c>
      <c r="E525" s="190"/>
      <c r="F525" s="190"/>
      <c r="G525" s="190"/>
      <c r="H525" s="147">
        <f t="shared" si="28"/>
        <v>0</v>
      </c>
      <c r="I525" s="190"/>
      <c r="J525" s="190"/>
      <c r="K525" s="190"/>
    </row>
    <row r="526" spans="1:11" ht="25.5" x14ac:dyDescent="0.25">
      <c r="A526" s="3"/>
      <c r="B526" s="13" t="s">
        <v>621</v>
      </c>
      <c r="C526" s="89" t="s">
        <v>622</v>
      </c>
      <c r="D526" s="147">
        <f t="shared" si="27"/>
        <v>10000</v>
      </c>
      <c r="E526" s="190"/>
      <c r="F526" s="190"/>
      <c r="G526" s="190">
        <v>10000</v>
      </c>
      <c r="H526" s="147">
        <f t="shared" si="28"/>
        <v>2375</v>
      </c>
      <c r="I526" s="190"/>
      <c r="J526" s="190"/>
      <c r="K526" s="190">
        <v>2375</v>
      </c>
    </row>
    <row r="527" spans="1:11" x14ac:dyDescent="0.25">
      <c r="A527" s="3"/>
      <c r="B527" s="13" t="s">
        <v>623</v>
      </c>
      <c r="C527" s="89" t="s">
        <v>624</v>
      </c>
      <c r="D527" s="147">
        <f t="shared" si="27"/>
        <v>0</v>
      </c>
      <c r="E527" s="190"/>
      <c r="F527" s="190"/>
      <c r="G527" s="190"/>
      <c r="H527" s="147">
        <f t="shared" si="28"/>
        <v>0</v>
      </c>
      <c r="I527" s="190"/>
      <c r="J527" s="190"/>
      <c r="K527" s="190"/>
    </row>
    <row r="528" spans="1:11" ht="25.5" x14ac:dyDescent="0.25">
      <c r="A528" s="3"/>
      <c r="B528" s="13" t="s">
        <v>625</v>
      </c>
      <c r="C528" s="89" t="s">
        <v>624</v>
      </c>
      <c r="D528" s="147">
        <f t="shared" si="27"/>
        <v>0</v>
      </c>
      <c r="E528" s="190"/>
      <c r="F528" s="190"/>
      <c r="G528" s="190"/>
      <c r="H528" s="147">
        <f t="shared" si="28"/>
        <v>0</v>
      </c>
      <c r="I528" s="190"/>
      <c r="J528" s="190"/>
      <c r="K528" s="190"/>
    </row>
    <row r="529" spans="1:11" ht="25.5" x14ac:dyDescent="0.25">
      <c r="A529" s="3"/>
      <c r="B529" s="13" t="s">
        <v>302</v>
      </c>
      <c r="C529" s="89" t="s">
        <v>626</v>
      </c>
      <c r="D529" s="147">
        <f t="shared" si="27"/>
        <v>0</v>
      </c>
      <c r="E529" s="190"/>
      <c r="F529" s="190"/>
      <c r="G529" s="190">
        <v>0</v>
      </c>
      <c r="H529" s="147">
        <f t="shared" si="28"/>
        <v>0</v>
      </c>
      <c r="I529" s="190"/>
      <c r="J529" s="190"/>
      <c r="K529" s="190">
        <v>0</v>
      </c>
    </row>
    <row r="530" spans="1:11" x14ac:dyDescent="0.25">
      <c r="A530" s="3"/>
      <c r="B530" s="13" t="s">
        <v>627</v>
      </c>
      <c r="C530" s="89" t="s">
        <v>628</v>
      </c>
      <c r="D530" s="147">
        <f t="shared" si="27"/>
        <v>0</v>
      </c>
      <c r="E530" s="190"/>
      <c r="F530" s="190"/>
      <c r="G530" s="190"/>
      <c r="H530" s="147">
        <f t="shared" si="28"/>
        <v>0</v>
      </c>
      <c r="I530" s="190"/>
      <c r="J530" s="190"/>
      <c r="K530" s="190"/>
    </row>
    <row r="531" spans="1:11" x14ac:dyDescent="0.25">
      <c r="A531" s="3"/>
      <c r="B531" s="13" t="s">
        <v>629</v>
      </c>
      <c r="C531" s="95" t="s">
        <v>855</v>
      </c>
      <c r="D531" s="147">
        <f t="shared" si="27"/>
        <v>0</v>
      </c>
      <c r="E531" s="190"/>
      <c r="F531" s="190"/>
      <c r="G531" s="190">
        <v>0</v>
      </c>
      <c r="H531" s="147">
        <f t="shared" si="28"/>
        <v>0</v>
      </c>
      <c r="I531" s="190"/>
      <c r="J531" s="190"/>
      <c r="K531" s="190">
        <v>0</v>
      </c>
    </row>
    <row r="532" spans="1:11" x14ac:dyDescent="0.25">
      <c r="A532" s="3"/>
      <c r="B532" s="13" t="s">
        <v>453</v>
      </c>
      <c r="C532" s="95" t="s">
        <v>856</v>
      </c>
      <c r="D532" s="147">
        <f t="shared" si="27"/>
        <v>0</v>
      </c>
      <c r="E532" s="190"/>
      <c r="F532" s="190"/>
      <c r="G532" s="190"/>
      <c r="H532" s="147">
        <f t="shared" si="28"/>
        <v>0</v>
      </c>
      <c r="I532" s="190"/>
      <c r="J532" s="190"/>
      <c r="K532" s="190"/>
    </row>
    <row r="533" spans="1:11" ht="25.5" x14ac:dyDescent="0.25">
      <c r="A533" s="3"/>
      <c r="B533" s="13" t="s">
        <v>630</v>
      </c>
      <c r="C533" s="89" t="s">
        <v>631</v>
      </c>
      <c r="D533" s="147">
        <f t="shared" si="27"/>
        <v>0</v>
      </c>
      <c r="E533" s="190"/>
      <c r="F533" s="190"/>
      <c r="G533" s="190"/>
      <c r="H533" s="147">
        <f t="shared" si="28"/>
        <v>0</v>
      </c>
      <c r="I533" s="190"/>
      <c r="J533" s="190"/>
      <c r="K533" s="190"/>
    </row>
    <row r="534" spans="1:11" ht="25.5" x14ac:dyDescent="0.25">
      <c r="A534" s="3"/>
      <c r="B534" s="33" t="s">
        <v>632</v>
      </c>
      <c r="C534" s="90" t="s">
        <v>633</v>
      </c>
      <c r="D534" s="156">
        <f t="shared" si="27"/>
        <v>300200</v>
      </c>
      <c r="E534" s="156">
        <f>SUM(E535,E543)</f>
        <v>0</v>
      </c>
      <c r="F534" s="156">
        <f>SUM(F535,F543)</f>
        <v>0</v>
      </c>
      <c r="G534" s="156">
        <f>SUM(G535,G543)</f>
        <v>300200</v>
      </c>
      <c r="H534" s="156">
        <f t="shared" si="28"/>
        <v>98200</v>
      </c>
      <c r="I534" s="156">
        <f>SUM(I535,I543)</f>
        <v>0</v>
      </c>
      <c r="J534" s="156">
        <f>SUM(J535,J543)</f>
        <v>0</v>
      </c>
      <c r="K534" s="156">
        <f>SUM(K535,K543)</f>
        <v>98200</v>
      </c>
    </row>
    <row r="535" spans="1:11" ht="25.5" x14ac:dyDescent="0.25">
      <c r="A535" s="3"/>
      <c r="B535" s="33" t="s">
        <v>634</v>
      </c>
      <c r="C535" s="90" t="s">
        <v>635</v>
      </c>
      <c r="D535" s="156">
        <f t="shared" si="27"/>
        <v>0</v>
      </c>
      <c r="E535" s="156">
        <f>SUM(E536:E542)</f>
        <v>0</v>
      </c>
      <c r="F535" s="156">
        <f>SUM(F536:F542)</f>
        <v>0</v>
      </c>
      <c r="G535" s="156">
        <f>SUM(G536:G542)</f>
        <v>0</v>
      </c>
      <c r="H535" s="156">
        <f t="shared" si="28"/>
        <v>0</v>
      </c>
      <c r="I535" s="156">
        <f>SUM(I536:I542)</f>
        <v>0</v>
      </c>
      <c r="J535" s="156">
        <f>SUM(J536:J542)</f>
        <v>0</v>
      </c>
      <c r="K535" s="156">
        <f>SUM(K536:K542)</f>
        <v>0</v>
      </c>
    </row>
    <row r="536" spans="1:11" x14ac:dyDescent="0.25">
      <c r="A536" s="3"/>
      <c r="B536" s="13" t="s">
        <v>636</v>
      </c>
      <c r="C536" s="95" t="s">
        <v>857</v>
      </c>
      <c r="D536" s="147">
        <f t="shared" si="27"/>
        <v>0</v>
      </c>
      <c r="E536" s="183"/>
      <c r="F536" s="183"/>
      <c r="G536" s="183"/>
      <c r="H536" s="147">
        <f t="shared" si="28"/>
        <v>0</v>
      </c>
      <c r="I536" s="183"/>
      <c r="J536" s="183"/>
      <c r="K536" s="183"/>
    </row>
    <row r="537" spans="1:11" x14ac:dyDescent="0.25">
      <c r="A537" s="3"/>
      <c r="B537" s="13" t="s">
        <v>637</v>
      </c>
      <c r="C537" s="95" t="s">
        <v>857</v>
      </c>
      <c r="D537" s="147">
        <f t="shared" si="27"/>
        <v>0</v>
      </c>
      <c r="E537" s="183"/>
      <c r="F537" s="183"/>
      <c r="G537" s="183"/>
      <c r="H537" s="147">
        <f t="shared" si="28"/>
        <v>0</v>
      </c>
      <c r="I537" s="183"/>
      <c r="J537" s="183"/>
      <c r="K537" s="183"/>
    </row>
    <row r="538" spans="1:11" ht="25.5" x14ac:dyDescent="0.25">
      <c r="A538" s="3"/>
      <c r="B538" s="13" t="s">
        <v>370</v>
      </c>
      <c r="C538" s="95" t="s">
        <v>858</v>
      </c>
      <c r="D538" s="147">
        <f t="shared" si="27"/>
        <v>0</v>
      </c>
      <c r="E538" s="183"/>
      <c r="F538" s="183">
        <v>0</v>
      </c>
      <c r="G538" s="183"/>
      <c r="H538" s="147">
        <f t="shared" si="28"/>
        <v>0</v>
      </c>
      <c r="I538" s="183"/>
      <c r="J538" s="183">
        <v>0</v>
      </c>
      <c r="K538" s="183"/>
    </row>
    <row r="539" spans="1:11" ht="25.5" x14ac:dyDescent="0.25">
      <c r="A539" s="3"/>
      <c r="B539" s="13" t="s">
        <v>638</v>
      </c>
      <c r="C539" s="95" t="s">
        <v>859</v>
      </c>
      <c r="D539" s="147">
        <f t="shared" si="27"/>
        <v>0</v>
      </c>
      <c r="E539" s="183"/>
      <c r="F539" s="183">
        <v>0</v>
      </c>
      <c r="G539" s="183"/>
      <c r="H539" s="147">
        <f t="shared" si="28"/>
        <v>0</v>
      </c>
      <c r="I539" s="183"/>
      <c r="J539" s="183">
        <v>0</v>
      </c>
      <c r="K539" s="183"/>
    </row>
    <row r="540" spans="1:11" x14ac:dyDescent="0.25">
      <c r="A540" s="3"/>
      <c r="B540" s="13" t="s">
        <v>314</v>
      </c>
      <c r="C540" s="95" t="s">
        <v>857</v>
      </c>
      <c r="D540" s="147">
        <f t="shared" si="27"/>
        <v>0</v>
      </c>
      <c r="E540" s="183"/>
      <c r="F540" s="183"/>
      <c r="G540" s="183"/>
      <c r="H540" s="147">
        <f t="shared" si="28"/>
        <v>0</v>
      </c>
      <c r="I540" s="183"/>
      <c r="J540" s="183"/>
      <c r="K540" s="183"/>
    </row>
    <row r="541" spans="1:11" ht="25.5" x14ac:dyDescent="0.25">
      <c r="A541" s="3"/>
      <c r="B541" s="13" t="s">
        <v>315</v>
      </c>
      <c r="C541" s="95" t="s">
        <v>860</v>
      </c>
      <c r="D541" s="147">
        <f t="shared" si="27"/>
        <v>0</v>
      </c>
      <c r="E541" s="183"/>
      <c r="F541" s="183">
        <v>0</v>
      </c>
      <c r="G541" s="183">
        <v>0</v>
      </c>
      <c r="H541" s="147">
        <f t="shared" si="28"/>
        <v>0</v>
      </c>
      <c r="I541" s="183"/>
      <c r="J541" s="183">
        <v>0</v>
      </c>
      <c r="K541" s="183">
        <v>0</v>
      </c>
    </row>
    <row r="542" spans="1:11" ht="25.5" x14ac:dyDescent="0.25">
      <c r="A542" s="3"/>
      <c r="B542" s="13" t="s">
        <v>316</v>
      </c>
      <c r="C542" s="95" t="s">
        <v>860</v>
      </c>
      <c r="D542" s="147">
        <f t="shared" si="27"/>
        <v>0</v>
      </c>
      <c r="E542" s="183"/>
      <c r="F542" s="183"/>
      <c r="G542" s="183">
        <v>0</v>
      </c>
      <c r="H542" s="147">
        <f t="shared" si="28"/>
        <v>0</v>
      </c>
      <c r="I542" s="183"/>
      <c r="J542" s="183"/>
      <c r="K542" s="183">
        <v>0</v>
      </c>
    </row>
    <row r="543" spans="1:11" ht="25.5" x14ac:dyDescent="0.25">
      <c r="A543" s="3"/>
      <c r="B543" s="33" t="s">
        <v>639</v>
      </c>
      <c r="C543" s="90" t="s">
        <v>640</v>
      </c>
      <c r="D543" s="156">
        <f t="shared" si="27"/>
        <v>300200</v>
      </c>
      <c r="E543" s="156">
        <f>SUM(E544:E551)</f>
        <v>0</v>
      </c>
      <c r="F543" s="156">
        <f>SUM(F544:F551)</f>
        <v>0</v>
      </c>
      <c r="G543" s="156">
        <f>SUM(G544:G551)</f>
        <v>300200</v>
      </c>
      <c r="H543" s="156">
        <f t="shared" si="28"/>
        <v>98200</v>
      </c>
      <c r="I543" s="156">
        <f>SUM(I544:I551)</f>
        <v>0</v>
      </c>
      <c r="J543" s="156">
        <f>SUM(J544:J551)</f>
        <v>0</v>
      </c>
      <c r="K543" s="156">
        <f>SUM(K544:K551)</f>
        <v>98200</v>
      </c>
    </row>
    <row r="544" spans="1:11" x14ac:dyDescent="0.25">
      <c r="A544" s="3"/>
      <c r="B544" s="13" t="s">
        <v>319</v>
      </c>
      <c r="C544" s="95" t="s">
        <v>861</v>
      </c>
      <c r="D544" s="147">
        <f t="shared" si="27"/>
        <v>0</v>
      </c>
      <c r="E544" s="183"/>
      <c r="F544" s="183"/>
      <c r="G544" s="183"/>
      <c r="H544" s="147">
        <f t="shared" si="28"/>
        <v>0</v>
      </c>
      <c r="I544" s="183"/>
      <c r="J544" s="183"/>
      <c r="K544" s="183"/>
    </row>
    <row r="545" spans="1:11" ht="25.5" x14ac:dyDescent="0.25">
      <c r="A545" s="3"/>
      <c r="B545" s="13" t="s">
        <v>641</v>
      </c>
      <c r="C545" s="95" t="s">
        <v>861</v>
      </c>
      <c r="D545" s="147">
        <f t="shared" si="27"/>
        <v>0</v>
      </c>
      <c r="E545" s="183"/>
      <c r="F545" s="183"/>
      <c r="G545" s="183"/>
      <c r="H545" s="147">
        <f t="shared" si="28"/>
        <v>0</v>
      </c>
      <c r="I545" s="183"/>
      <c r="J545" s="183"/>
      <c r="K545" s="183"/>
    </row>
    <row r="546" spans="1:11" ht="25.5" x14ac:dyDescent="0.25">
      <c r="A546" s="3"/>
      <c r="B546" s="13" t="s">
        <v>372</v>
      </c>
      <c r="C546" s="95" t="s">
        <v>862</v>
      </c>
      <c r="D546" s="147">
        <f t="shared" si="27"/>
        <v>0</v>
      </c>
      <c r="E546" s="183"/>
      <c r="F546" s="183"/>
      <c r="G546" s="183">
        <v>0</v>
      </c>
      <c r="H546" s="147">
        <f t="shared" si="28"/>
        <v>0</v>
      </c>
      <c r="I546" s="183"/>
      <c r="J546" s="183"/>
      <c r="K546" s="183"/>
    </row>
    <row r="547" spans="1:11" x14ac:dyDescent="0.25">
      <c r="A547" s="3"/>
      <c r="B547" s="13" t="s">
        <v>324</v>
      </c>
      <c r="C547" s="95" t="s">
        <v>863</v>
      </c>
      <c r="D547" s="147">
        <f t="shared" si="27"/>
        <v>0</v>
      </c>
      <c r="E547" s="183"/>
      <c r="F547" s="183"/>
      <c r="G547" s="183">
        <v>0</v>
      </c>
      <c r="H547" s="147">
        <f t="shared" si="28"/>
        <v>0</v>
      </c>
      <c r="I547" s="183"/>
      <c r="J547" s="183"/>
      <c r="K547" s="183"/>
    </row>
    <row r="548" spans="1:11" ht="25.5" x14ac:dyDescent="0.25">
      <c r="A548" s="3"/>
      <c r="B548" s="13" t="s">
        <v>642</v>
      </c>
      <c r="C548" s="95" t="s">
        <v>864</v>
      </c>
      <c r="D548" s="147">
        <f t="shared" si="27"/>
        <v>0</v>
      </c>
      <c r="E548" s="183"/>
      <c r="F548" s="183"/>
      <c r="G548" s="183">
        <v>0</v>
      </c>
      <c r="H548" s="147">
        <f t="shared" si="28"/>
        <v>0</v>
      </c>
      <c r="I548" s="183"/>
      <c r="J548" s="183"/>
      <c r="K548" s="183"/>
    </row>
    <row r="549" spans="1:11" x14ac:dyDescent="0.25">
      <c r="A549" s="3"/>
      <c r="B549" s="13" t="s">
        <v>326</v>
      </c>
      <c r="C549" s="95" t="s">
        <v>865</v>
      </c>
      <c r="D549" s="147">
        <f t="shared" si="27"/>
        <v>0</v>
      </c>
      <c r="E549" s="183"/>
      <c r="F549" s="183"/>
      <c r="G549" s="183"/>
      <c r="H549" s="147">
        <f t="shared" si="28"/>
        <v>0</v>
      </c>
      <c r="I549" s="183"/>
      <c r="J549" s="183"/>
      <c r="K549" s="183"/>
    </row>
    <row r="550" spans="1:11" ht="25.5" x14ac:dyDescent="0.25">
      <c r="A550" s="3"/>
      <c r="B550" s="13" t="s">
        <v>328</v>
      </c>
      <c r="C550" s="95" t="s">
        <v>866</v>
      </c>
      <c r="D550" s="147">
        <f t="shared" si="27"/>
        <v>75000</v>
      </c>
      <c r="E550" s="183"/>
      <c r="F550" s="183"/>
      <c r="G550" s="183">
        <v>75000</v>
      </c>
      <c r="H550" s="147">
        <f t="shared" si="28"/>
        <v>0</v>
      </c>
      <c r="I550" s="183"/>
      <c r="J550" s="183"/>
      <c r="K550" s="183">
        <v>0</v>
      </c>
    </row>
    <row r="551" spans="1:11" ht="25.5" x14ac:dyDescent="0.25">
      <c r="A551" s="3"/>
      <c r="B551" s="13" t="s">
        <v>330</v>
      </c>
      <c r="C551" s="95" t="s">
        <v>867</v>
      </c>
      <c r="D551" s="147">
        <f t="shared" si="27"/>
        <v>225200</v>
      </c>
      <c r="E551" s="183"/>
      <c r="F551" s="183"/>
      <c r="G551" s="183">
        <v>225200</v>
      </c>
      <c r="H551" s="147">
        <f t="shared" si="28"/>
        <v>98200</v>
      </c>
      <c r="I551" s="183"/>
      <c r="J551" s="183"/>
      <c r="K551" s="183">
        <v>98200</v>
      </c>
    </row>
    <row r="552" spans="1:11" x14ac:dyDescent="0.25">
      <c r="A552" s="3"/>
      <c r="B552" s="12" t="s">
        <v>643</v>
      </c>
      <c r="C552" s="85" t="s">
        <v>644</v>
      </c>
      <c r="D552" s="155">
        <f t="shared" si="27"/>
        <v>493583</v>
      </c>
      <c r="E552" s="155">
        <f>SUM(E553,E557,E571)</f>
        <v>0</v>
      </c>
      <c r="F552" s="155">
        <f>SUM(F553,F557,F571)</f>
        <v>0</v>
      </c>
      <c r="G552" s="155">
        <f>SUM(G553,G557,G571)</f>
        <v>493583</v>
      </c>
      <c r="H552" s="155">
        <f t="shared" si="28"/>
        <v>83869.48</v>
      </c>
      <c r="I552" s="155">
        <f>SUM(I553,I557,I571)</f>
        <v>0</v>
      </c>
      <c r="J552" s="155">
        <f>SUM(J553,J557,J571)</f>
        <v>0</v>
      </c>
      <c r="K552" s="155">
        <f>SUM(K553,K557,K571)</f>
        <v>83869.48</v>
      </c>
    </row>
    <row r="553" spans="1:11" ht="38.25" x14ac:dyDescent="0.25">
      <c r="A553" s="3"/>
      <c r="B553" s="33" t="s">
        <v>576</v>
      </c>
      <c r="C553" s="122" t="s">
        <v>577</v>
      </c>
      <c r="D553" s="156">
        <f t="shared" si="27"/>
        <v>493583</v>
      </c>
      <c r="E553" s="156">
        <f>SUM(E554:E556)</f>
        <v>0</v>
      </c>
      <c r="F553" s="156">
        <f>SUM(F554:F556)</f>
        <v>0</v>
      </c>
      <c r="G553" s="156">
        <f>SUM(G554:G556)</f>
        <v>493583</v>
      </c>
      <c r="H553" s="156">
        <f t="shared" si="28"/>
        <v>83869.48</v>
      </c>
      <c r="I553" s="156">
        <f>SUM(I554:I556)</f>
        <v>0</v>
      </c>
      <c r="J553" s="156">
        <f>SUM(J554:J556)</f>
        <v>0</v>
      </c>
      <c r="K553" s="156">
        <f>SUM(K554:K556)</f>
        <v>83869.48</v>
      </c>
    </row>
    <row r="554" spans="1:11" x14ac:dyDescent="0.25">
      <c r="A554" s="3"/>
      <c r="B554" s="16" t="s">
        <v>771</v>
      </c>
      <c r="C554" s="87" t="s">
        <v>645</v>
      </c>
      <c r="D554" s="147">
        <f t="shared" si="27"/>
        <v>379096</v>
      </c>
      <c r="E554" s="183"/>
      <c r="F554" s="183"/>
      <c r="G554" s="183">
        <v>379096</v>
      </c>
      <c r="H554" s="147">
        <f t="shared" si="28"/>
        <v>74302</v>
      </c>
      <c r="I554" s="183"/>
      <c r="J554" s="183"/>
      <c r="K554" s="183">
        <v>74302</v>
      </c>
    </row>
    <row r="555" spans="1:11" x14ac:dyDescent="0.25">
      <c r="A555" s="3"/>
      <c r="B555" s="16" t="s">
        <v>772</v>
      </c>
      <c r="C555" s="87" t="s">
        <v>579</v>
      </c>
      <c r="D555" s="147">
        <f t="shared" si="27"/>
        <v>0</v>
      </c>
      <c r="E555" s="183"/>
      <c r="F555" s="183"/>
      <c r="G555" s="183"/>
      <c r="H555" s="147">
        <f t="shared" si="28"/>
        <v>0</v>
      </c>
      <c r="I555" s="183"/>
      <c r="J555" s="183"/>
      <c r="K555" s="183"/>
    </row>
    <row r="556" spans="1:11" ht="25.5" x14ac:dyDescent="0.25">
      <c r="A556" s="3"/>
      <c r="B556" s="16" t="s">
        <v>787</v>
      </c>
      <c r="C556" s="87" t="s">
        <v>646</v>
      </c>
      <c r="D556" s="147">
        <f t="shared" si="27"/>
        <v>114487</v>
      </c>
      <c r="E556" s="183"/>
      <c r="F556" s="183"/>
      <c r="G556" s="183">
        <v>114487</v>
      </c>
      <c r="H556" s="147">
        <f t="shared" si="28"/>
        <v>9567.48</v>
      </c>
      <c r="I556" s="183"/>
      <c r="J556" s="183"/>
      <c r="K556" s="183">
        <v>9567.48</v>
      </c>
    </row>
    <row r="557" spans="1:11" x14ac:dyDescent="0.25">
      <c r="A557" s="3"/>
      <c r="B557" s="33" t="s">
        <v>580</v>
      </c>
      <c r="C557" s="90" t="s">
        <v>581</v>
      </c>
      <c r="D557" s="156">
        <f t="shared" si="27"/>
        <v>0</v>
      </c>
      <c r="E557" s="156">
        <f>SUM(E558:E561)</f>
        <v>0</v>
      </c>
      <c r="F557" s="156">
        <f>SUM(F558:F561)</f>
        <v>0</v>
      </c>
      <c r="G557" s="156">
        <f>SUM(G558:G561)</f>
        <v>0</v>
      </c>
      <c r="H557" s="156">
        <f t="shared" si="28"/>
        <v>0</v>
      </c>
      <c r="I557" s="156">
        <f>SUM(I558:I561)</f>
        <v>0</v>
      </c>
      <c r="J557" s="156">
        <f>SUM(J558:J561)</f>
        <v>0</v>
      </c>
      <c r="K557" s="156">
        <f>SUM(K558:K561)</f>
        <v>0</v>
      </c>
    </row>
    <row r="558" spans="1:11" x14ac:dyDescent="0.25">
      <c r="A558" s="3"/>
      <c r="B558" s="33" t="s">
        <v>777</v>
      </c>
      <c r="C558" s="99" t="s">
        <v>647</v>
      </c>
      <c r="D558" s="156">
        <f t="shared" si="27"/>
        <v>0</v>
      </c>
      <c r="E558" s="190"/>
      <c r="F558" s="190"/>
      <c r="G558" s="190"/>
      <c r="H558" s="156">
        <f t="shared" si="28"/>
        <v>0</v>
      </c>
      <c r="I558" s="190"/>
      <c r="J558" s="190"/>
      <c r="K558" s="190"/>
    </row>
    <row r="559" spans="1:11" x14ac:dyDescent="0.25">
      <c r="A559" s="3"/>
      <c r="B559" s="33" t="s">
        <v>784</v>
      </c>
      <c r="C559" s="100" t="s">
        <v>868</v>
      </c>
      <c r="D559" s="156">
        <f t="shared" si="27"/>
        <v>0</v>
      </c>
      <c r="E559" s="190"/>
      <c r="F559" s="190"/>
      <c r="G559" s="190"/>
      <c r="H559" s="156">
        <f t="shared" si="28"/>
        <v>0</v>
      </c>
      <c r="I559" s="190"/>
      <c r="J559" s="190"/>
      <c r="K559" s="190"/>
    </row>
    <row r="560" spans="1:11" x14ac:dyDescent="0.25">
      <c r="A560" s="3"/>
      <c r="B560" s="33" t="s">
        <v>784</v>
      </c>
      <c r="C560" s="99" t="s">
        <v>648</v>
      </c>
      <c r="D560" s="156">
        <f t="shared" si="27"/>
        <v>0</v>
      </c>
      <c r="E560" s="190"/>
      <c r="F560" s="190"/>
      <c r="G560" s="190"/>
      <c r="H560" s="156">
        <f t="shared" si="28"/>
        <v>0</v>
      </c>
      <c r="I560" s="190"/>
      <c r="J560" s="190"/>
      <c r="K560" s="190"/>
    </row>
    <row r="561" spans="1:11" ht="25.5" x14ac:dyDescent="0.25">
      <c r="A561" s="3"/>
      <c r="B561" s="33" t="s">
        <v>785</v>
      </c>
      <c r="C561" s="99" t="s">
        <v>649</v>
      </c>
      <c r="D561" s="156">
        <f t="shared" si="27"/>
        <v>0</v>
      </c>
      <c r="E561" s="156">
        <f>SUM(E562:E569)</f>
        <v>0</v>
      </c>
      <c r="F561" s="156">
        <f>SUM(F562:F569)</f>
        <v>0</v>
      </c>
      <c r="G561" s="156">
        <f>SUM(G562:G569)</f>
        <v>0</v>
      </c>
      <c r="H561" s="156">
        <f t="shared" si="28"/>
        <v>0</v>
      </c>
      <c r="I561" s="156">
        <f>SUM(I562:I569)</f>
        <v>0</v>
      </c>
      <c r="J561" s="156">
        <f>SUM(J562:J569)</f>
        <v>0</v>
      </c>
      <c r="K561" s="156">
        <f>SUM(K562:K569)</f>
        <v>0</v>
      </c>
    </row>
    <row r="562" spans="1:11" x14ac:dyDescent="0.25">
      <c r="A562" s="3"/>
      <c r="B562" s="13" t="s">
        <v>584</v>
      </c>
      <c r="C562" s="97"/>
      <c r="D562" s="147">
        <f t="shared" si="27"/>
        <v>0</v>
      </c>
      <c r="E562" s="183"/>
      <c r="F562" s="183"/>
      <c r="G562" s="183"/>
      <c r="H562" s="147">
        <f t="shared" si="28"/>
        <v>0</v>
      </c>
      <c r="I562" s="183"/>
      <c r="J562" s="183"/>
      <c r="K562" s="183"/>
    </row>
    <row r="563" spans="1:11" x14ac:dyDescent="0.25">
      <c r="A563" s="3"/>
      <c r="B563" s="13" t="s">
        <v>247</v>
      </c>
      <c r="C563" s="97"/>
      <c r="D563" s="147">
        <f t="shared" si="27"/>
        <v>0</v>
      </c>
      <c r="E563" s="183"/>
      <c r="F563" s="183"/>
      <c r="G563" s="183"/>
      <c r="H563" s="147">
        <f t="shared" si="28"/>
        <v>0</v>
      </c>
      <c r="I563" s="183"/>
      <c r="J563" s="183"/>
      <c r="K563" s="183"/>
    </row>
    <row r="564" spans="1:11" x14ac:dyDescent="0.25">
      <c r="A564" s="3"/>
      <c r="B564" s="13" t="s">
        <v>585</v>
      </c>
      <c r="C564" s="97"/>
      <c r="D564" s="147">
        <f t="shared" si="27"/>
        <v>0</v>
      </c>
      <c r="E564" s="183"/>
      <c r="F564" s="183"/>
      <c r="G564" s="183"/>
      <c r="H564" s="147">
        <f t="shared" si="28"/>
        <v>0</v>
      </c>
      <c r="I564" s="183"/>
      <c r="J564" s="183"/>
      <c r="K564" s="183"/>
    </row>
    <row r="565" spans="1:11" x14ac:dyDescent="0.25">
      <c r="A565" s="3"/>
      <c r="B565" s="13" t="s">
        <v>586</v>
      </c>
      <c r="C565" s="123"/>
      <c r="D565" s="147">
        <f t="shared" si="27"/>
        <v>0</v>
      </c>
      <c r="E565" s="183"/>
      <c r="F565" s="183"/>
      <c r="G565" s="183"/>
      <c r="H565" s="147">
        <f t="shared" si="28"/>
        <v>0</v>
      </c>
      <c r="I565" s="183"/>
      <c r="J565" s="183"/>
      <c r="K565" s="183"/>
    </row>
    <row r="566" spans="1:11" x14ac:dyDescent="0.25">
      <c r="A566" s="3"/>
      <c r="B566" s="13" t="s">
        <v>587</v>
      </c>
      <c r="C566" s="97"/>
      <c r="D566" s="147">
        <f t="shared" si="27"/>
        <v>0</v>
      </c>
      <c r="E566" s="183"/>
      <c r="F566" s="183"/>
      <c r="G566" s="183"/>
      <c r="H566" s="147">
        <f t="shared" si="28"/>
        <v>0</v>
      </c>
      <c r="I566" s="183"/>
      <c r="J566" s="183"/>
      <c r="K566" s="183"/>
    </row>
    <row r="567" spans="1:11" ht="25.5" x14ac:dyDescent="0.25">
      <c r="A567" s="3"/>
      <c r="B567" s="13" t="s">
        <v>588</v>
      </c>
      <c r="C567" s="97"/>
      <c r="D567" s="147">
        <f t="shared" si="27"/>
        <v>0</v>
      </c>
      <c r="E567" s="183"/>
      <c r="F567" s="183"/>
      <c r="G567" s="183"/>
      <c r="H567" s="147">
        <f t="shared" si="28"/>
        <v>0</v>
      </c>
      <c r="I567" s="183"/>
      <c r="J567" s="183"/>
      <c r="K567" s="183"/>
    </row>
    <row r="568" spans="1:11" x14ac:dyDescent="0.25">
      <c r="A568" s="3"/>
      <c r="B568" s="13" t="s">
        <v>589</v>
      </c>
      <c r="C568" s="97"/>
      <c r="D568" s="147">
        <f t="shared" si="27"/>
        <v>0</v>
      </c>
      <c r="E568" s="183"/>
      <c r="F568" s="183"/>
      <c r="G568" s="183"/>
      <c r="H568" s="147">
        <f t="shared" si="28"/>
        <v>0</v>
      </c>
      <c r="I568" s="183"/>
      <c r="J568" s="183"/>
      <c r="K568" s="183"/>
    </row>
    <row r="569" spans="1:11" x14ac:dyDescent="0.25">
      <c r="A569" s="3"/>
      <c r="B569" s="13" t="s">
        <v>251</v>
      </c>
      <c r="C569" s="97"/>
      <c r="D569" s="147">
        <f t="shared" si="27"/>
        <v>0</v>
      </c>
      <c r="E569" s="183"/>
      <c r="F569" s="183"/>
      <c r="G569" s="183"/>
      <c r="H569" s="147">
        <f t="shared" si="28"/>
        <v>0</v>
      </c>
      <c r="I569" s="183"/>
      <c r="J569" s="183"/>
      <c r="K569" s="183"/>
    </row>
    <row r="570" spans="1:11" x14ac:dyDescent="0.25">
      <c r="A570" s="3"/>
      <c r="B570" s="13"/>
      <c r="C570" s="124">
        <v>801260</v>
      </c>
      <c r="D570" s="147">
        <f t="shared" si="27"/>
        <v>0</v>
      </c>
      <c r="E570" s="183">
        <f>SUM(E571)</f>
        <v>0</v>
      </c>
      <c r="F570" s="183">
        <f>SUM(F571)</f>
        <v>0</v>
      </c>
      <c r="G570" s="183">
        <f>SUM(G571)</f>
        <v>0</v>
      </c>
      <c r="H570" s="147">
        <f t="shared" si="28"/>
        <v>0</v>
      </c>
      <c r="I570" s="183">
        <f>SUM(I571)</f>
        <v>0</v>
      </c>
      <c r="J570" s="183">
        <f>SUM(J571)</f>
        <v>0</v>
      </c>
      <c r="K570" s="183">
        <f>K571</f>
        <v>0</v>
      </c>
    </row>
    <row r="571" spans="1:11" ht="25.5" x14ac:dyDescent="0.25">
      <c r="A571" s="3"/>
      <c r="B571" s="22" t="s">
        <v>615</v>
      </c>
      <c r="C571" s="125">
        <v>801266</v>
      </c>
      <c r="D571" s="147">
        <f t="shared" si="27"/>
        <v>0</v>
      </c>
      <c r="E571" s="183"/>
      <c r="F571" s="183"/>
      <c r="G571" s="183">
        <v>0</v>
      </c>
      <c r="H571" s="147">
        <f t="shared" si="28"/>
        <v>0</v>
      </c>
      <c r="I571" s="183"/>
      <c r="J571" s="183"/>
      <c r="K571" s="183">
        <v>0</v>
      </c>
    </row>
    <row r="572" spans="1:11" ht="25.5" x14ac:dyDescent="0.25">
      <c r="A572" s="3"/>
      <c r="B572" s="22" t="s">
        <v>612</v>
      </c>
      <c r="C572" s="91" t="s">
        <v>613</v>
      </c>
      <c r="D572" s="147">
        <f t="shared" si="27"/>
        <v>0</v>
      </c>
      <c r="E572" s="190"/>
      <c r="F572" s="190"/>
      <c r="G572" s="190"/>
      <c r="H572" s="147">
        <f t="shared" si="28"/>
        <v>0</v>
      </c>
      <c r="I572" s="190"/>
      <c r="J572" s="190"/>
      <c r="K572" s="190"/>
    </row>
    <row r="573" spans="1:11" ht="25.5" x14ac:dyDescent="0.25">
      <c r="A573" s="3"/>
      <c r="B573" s="26" t="s">
        <v>650</v>
      </c>
      <c r="C573" s="126" t="s">
        <v>869</v>
      </c>
      <c r="D573" s="153">
        <f t="shared" si="27"/>
        <v>108000</v>
      </c>
      <c r="E573" s="191"/>
      <c r="F573" s="191"/>
      <c r="G573" s="191">
        <v>108000</v>
      </c>
      <c r="H573" s="153">
        <f t="shared" si="28"/>
        <v>17815.400000000001</v>
      </c>
      <c r="I573" s="191"/>
      <c r="J573" s="191"/>
      <c r="K573" s="191">
        <v>17815.400000000001</v>
      </c>
    </row>
    <row r="574" spans="1:11" x14ac:dyDescent="0.25">
      <c r="A574" s="3"/>
      <c r="B574" s="26" t="s">
        <v>651</v>
      </c>
      <c r="C574" s="83">
        <v>11</v>
      </c>
      <c r="D574" s="153">
        <f t="shared" si="27"/>
        <v>489200</v>
      </c>
      <c r="E574" s="153">
        <f>SUM(E575,E589)</f>
        <v>0</v>
      </c>
      <c r="F574" s="153">
        <f>SUM(F575,F589)</f>
        <v>401700</v>
      </c>
      <c r="G574" s="153">
        <f>SUM(G575,G589)</f>
        <v>87500</v>
      </c>
      <c r="H574" s="153">
        <f t="shared" si="28"/>
        <v>74400.42</v>
      </c>
      <c r="I574" s="153">
        <f>SUM(I575,I589)</f>
        <v>0</v>
      </c>
      <c r="J574" s="153">
        <f>SUM(J575,J589)</f>
        <v>58331.21</v>
      </c>
      <c r="K574" s="153">
        <f>SUM(K575,K589)</f>
        <v>16069.21</v>
      </c>
    </row>
    <row r="575" spans="1:11" x14ac:dyDescent="0.25">
      <c r="A575" s="3"/>
      <c r="B575" s="12" t="s">
        <v>652</v>
      </c>
      <c r="C575" s="85" t="s">
        <v>653</v>
      </c>
      <c r="D575" s="155">
        <f t="shared" si="27"/>
        <v>80000</v>
      </c>
      <c r="E575" s="155">
        <f>SUM(E576,E581,E584,E586)</f>
        <v>0</v>
      </c>
      <c r="F575" s="155">
        <f>SUM(F576,F581,F584,F586)</f>
        <v>0</v>
      </c>
      <c r="G575" s="155">
        <f>SUM(G576,G581,G584,G586,G579)</f>
        <v>80000</v>
      </c>
      <c r="H575" s="155">
        <f t="shared" si="28"/>
        <v>15000</v>
      </c>
      <c r="I575" s="155">
        <f>SUM(I576,I581,I584,I586)</f>
        <v>0</v>
      </c>
      <c r="J575" s="155">
        <f>SUM(J576,J581,J584,J586)</f>
        <v>0</v>
      </c>
      <c r="K575" s="155">
        <f>SUM(K576,K581,K584,K586,K579)</f>
        <v>15000</v>
      </c>
    </row>
    <row r="576" spans="1:11" x14ac:dyDescent="0.25">
      <c r="A576" s="3"/>
      <c r="B576" s="40"/>
      <c r="C576" s="127" t="s">
        <v>654</v>
      </c>
      <c r="D576" s="156">
        <f t="shared" si="27"/>
        <v>80000</v>
      </c>
      <c r="E576" s="156">
        <f>SUM(E577:E578)</f>
        <v>0</v>
      </c>
      <c r="F576" s="156">
        <f>SUM(F577:F578)</f>
        <v>0</v>
      </c>
      <c r="G576" s="156">
        <f>SUM(G577:G578)</f>
        <v>80000</v>
      </c>
      <c r="H576" s="156">
        <f t="shared" si="28"/>
        <v>15000</v>
      </c>
      <c r="I576" s="156">
        <f>SUM(I577:I578)</f>
        <v>0</v>
      </c>
      <c r="J576" s="156">
        <f>SUM(J577:J578)</f>
        <v>0</v>
      </c>
      <c r="K576" s="156">
        <f>SUM(K577:K578)</f>
        <v>15000</v>
      </c>
    </row>
    <row r="577" spans="1:11" x14ac:dyDescent="0.25">
      <c r="A577" s="3"/>
      <c r="B577" s="13" t="s">
        <v>655</v>
      </c>
      <c r="C577" s="89" t="s">
        <v>656</v>
      </c>
      <c r="D577" s="147">
        <f t="shared" si="27"/>
        <v>0</v>
      </c>
      <c r="E577" s="183"/>
      <c r="F577" s="183"/>
      <c r="G577" s="183"/>
      <c r="H577" s="147">
        <f t="shared" si="28"/>
        <v>0</v>
      </c>
      <c r="I577" s="183"/>
      <c r="J577" s="183"/>
      <c r="K577" s="183"/>
    </row>
    <row r="578" spans="1:11" ht="25.5" x14ac:dyDescent="0.25">
      <c r="A578" s="3"/>
      <c r="B578" s="16" t="s">
        <v>657</v>
      </c>
      <c r="C578" s="87" t="s">
        <v>658</v>
      </c>
      <c r="D578" s="147">
        <f t="shared" si="27"/>
        <v>80000</v>
      </c>
      <c r="E578" s="183"/>
      <c r="F578" s="183"/>
      <c r="G578" s="183">
        <v>80000</v>
      </c>
      <c r="H578" s="147">
        <f t="shared" si="28"/>
        <v>15000</v>
      </c>
      <c r="I578" s="183"/>
      <c r="J578" s="183"/>
      <c r="K578" s="183">
        <v>15000</v>
      </c>
    </row>
    <row r="579" spans="1:11" x14ac:dyDescent="0.25">
      <c r="A579" s="3"/>
      <c r="B579" s="40"/>
      <c r="C579" s="99" t="s">
        <v>659</v>
      </c>
      <c r="D579" s="156">
        <f t="shared" si="27"/>
        <v>0</v>
      </c>
      <c r="E579" s="192"/>
      <c r="F579" s="192"/>
      <c r="G579" s="192">
        <f>SUM(G580)</f>
        <v>0</v>
      </c>
      <c r="H579" s="156">
        <f t="shared" si="28"/>
        <v>0</v>
      </c>
      <c r="I579" s="192"/>
      <c r="J579" s="192"/>
      <c r="K579" s="192">
        <f>SUM(K580)</f>
        <v>0</v>
      </c>
    </row>
    <row r="580" spans="1:11" x14ac:dyDescent="0.25">
      <c r="A580" s="3"/>
      <c r="B580" s="13" t="s">
        <v>660</v>
      </c>
      <c r="C580" s="95" t="s">
        <v>870</v>
      </c>
      <c r="D580" s="147">
        <f t="shared" si="27"/>
        <v>0</v>
      </c>
      <c r="E580" s="183"/>
      <c r="F580" s="183"/>
      <c r="G580" s="183"/>
      <c r="H580" s="147">
        <f t="shared" si="28"/>
        <v>0</v>
      </c>
      <c r="I580" s="183"/>
      <c r="J580" s="183"/>
      <c r="K580" s="183"/>
    </row>
    <row r="581" spans="1:11" x14ac:dyDescent="0.25">
      <c r="A581" s="3"/>
      <c r="B581" s="40"/>
      <c r="C581" s="98" t="s">
        <v>661</v>
      </c>
      <c r="D581" s="156">
        <f t="shared" si="27"/>
        <v>0</v>
      </c>
      <c r="E581" s="193">
        <f>SUM(E582:E583)</f>
        <v>0</v>
      </c>
      <c r="F581" s="193">
        <f>SUM(F582:F583)</f>
        <v>0</v>
      </c>
      <c r="G581" s="193">
        <f>SUM(G582:G583)</f>
        <v>0</v>
      </c>
      <c r="H581" s="156">
        <f t="shared" si="28"/>
        <v>0</v>
      </c>
      <c r="I581" s="193">
        <f>SUM(I582:I583)</f>
        <v>0</v>
      </c>
      <c r="J581" s="193">
        <f>SUM(J582:J583)</f>
        <v>0</v>
      </c>
      <c r="K581" s="193">
        <f>SUM(K582:K583)</f>
        <v>0</v>
      </c>
    </row>
    <row r="582" spans="1:11" x14ac:dyDescent="0.25">
      <c r="A582" s="3"/>
      <c r="B582" s="13" t="s">
        <v>662</v>
      </c>
      <c r="C582" s="95"/>
      <c r="D582" s="147">
        <f t="shared" si="27"/>
        <v>0</v>
      </c>
      <c r="E582" s="183"/>
      <c r="F582" s="183"/>
      <c r="G582" s="182"/>
      <c r="H582" s="147">
        <f t="shared" si="28"/>
        <v>0</v>
      </c>
      <c r="I582" s="183"/>
      <c r="J582" s="183"/>
      <c r="K582" s="183"/>
    </row>
    <row r="583" spans="1:11" x14ac:dyDescent="0.25">
      <c r="A583" s="3"/>
      <c r="B583" s="13" t="s">
        <v>663</v>
      </c>
      <c r="C583" s="89" t="s">
        <v>664</v>
      </c>
      <c r="D583" s="147">
        <f t="shared" si="27"/>
        <v>0</v>
      </c>
      <c r="E583" s="183"/>
      <c r="F583" s="183"/>
      <c r="G583" s="183"/>
      <c r="H583" s="147">
        <f t="shared" si="28"/>
        <v>0</v>
      </c>
      <c r="I583" s="183"/>
      <c r="J583" s="183"/>
      <c r="K583" s="183"/>
    </row>
    <row r="584" spans="1:11" x14ac:dyDescent="0.25">
      <c r="A584" s="3"/>
      <c r="B584" s="40"/>
      <c r="C584" s="98" t="s">
        <v>665</v>
      </c>
      <c r="D584" s="156">
        <f t="shared" si="27"/>
        <v>0</v>
      </c>
      <c r="E584" s="193">
        <f>SUM(E585)</f>
        <v>0</v>
      </c>
      <c r="F584" s="193">
        <f>SUM(F585)</f>
        <v>0</v>
      </c>
      <c r="G584" s="193">
        <f>SUM(G585)</f>
        <v>0</v>
      </c>
      <c r="H584" s="156">
        <f t="shared" si="28"/>
        <v>0</v>
      </c>
      <c r="I584" s="193">
        <f>SUM(I585)</f>
        <v>0</v>
      </c>
      <c r="J584" s="193">
        <f>SUM(J585)</f>
        <v>0</v>
      </c>
      <c r="K584" s="193">
        <f>SUM(K585)</f>
        <v>0</v>
      </c>
    </row>
    <row r="585" spans="1:11" x14ac:dyDescent="0.25">
      <c r="A585" s="3"/>
      <c r="B585" s="13" t="s">
        <v>666</v>
      </c>
      <c r="C585" s="89" t="s">
        <v>667</v>
      </c>
      <c r="D585" s="147">
        <f t="shared" si="27"/>
        <v>0</v>
      </c>
      <c r="E585" s="183"/>
      <c r="F585" s="183"/>
      <c r="G585" s="183"/>
      <c r="H585" s="147">
        <f t="shared" si="28"/>
        <v>0</v>
      </c>
      <c r="I585" s="183"/>
      <c r="J585" s="183"/>
      <c r="K585" s="183"/>
    </row>
    <row r="586" spans="1:11" x14ac:dyDescent="0.25">
      <c r="A586" s="3"/>
      <c r="B586" s="40"/>
      <c r="C586" s="98" t="s">
        <v>668</v>
      </c>
      <c r="D586" s="156">
        <f t="shared" si="27"/>
        <v>0</v>
      </c>
      <c r="E586" s="193">
        <f>SUM(E587:E588)</f>
        <v>0</v>
      </c>
      <c r="F586" s="193">
        <f>SUM(F587:F588)</f>
        <v>0</v>
      </c>
      <c r="G586" s="193">
        <f>SUM(G587:G588)</f>
        <v>0</v>
      </c>
      <c r="H586" s="156">
        <f t="shared" si="28"/>
        <v>0</v>
      </c>
      <c r="I586" s="193">
        <f>SUM(I587:I588)</f>
        <v>0</v>
      </c>
      <c r="J586" s="193">
        <f>SUM(J587:J588)</f>
        <v>0</v>
      </c>
      <c r="K586" s="193">
        <f>SUM(K587:K588)</f>
        <v>0</v>
      </c>
    </row>
    <row r="587" spans="1:11" x14ac:dyDescent="0.25">
      <c r="A587" s="3"/>
      <c r="B587" s="13" t="s">
        <v>669</v>
      </c>
      <c r="C587" s="95" t="s">
        <v>871</v>
      </c>
      <c r="D587" s="147">
        <f t="shared" si="27"/>
        <v>0</v>
      </c>
      <c r="E587" s="183"/>
      <c r="F587" s="183"/>
      <c r="G587" s="183">
        <v>0</v>
      </c>
      <c r="H587" s="147">
        <f t="shared" si="28"/>
        <v>0</v>
      </c>
      <c r="I587" s="183"/>
      <c r="J587" s="183"/>
      <c r="K587" s="183"/>
    </row>
    <row r="588" spans="1:11" ht="25.5" x14ac:dyDescent="0.25">
      <c r="A588" s="3"/>
      <c r="B588" s="13" t="s">
        <v>330</v>
      </c>
      <c r="C588" s="95" t="s">
        <v>872</v>
      </c>
      <c r="D588" s="147">
        <f t="shared" si="27"/>
        <v>0</v>
      </c>
      <c r="E588" s="183"/>
      <c r="F588" s="183"/>
      <c r="G588" s="183">
        <v>0</v>
      </c>
      <c r="H588" s="147">
        <f t="shared" si="28"/>
        <v>0</v>
      </c>
      <c r="I588" s="183"/>
      <c r="J588" s="183"/>
      <c r="K588" s="183"/>
    </row>
    <row r="589" spans="1:11" x14ac:dyDescent="0.25">
      <c r="A589" s="3"/>
      <c r="B589" s="56"/>
      <c r="C589" s="85" t="s">
        <v>670</v>
      </c>
      <c r="D589" s="155">
        <f t="shared" si="27"/>
        <v>409200</v>
      </c>
      <c r="E589" s="155">
        <f>SUM(E590)</f>
        <v>0</v>
      </c>
      <c r="F589" s="155">
        <f>SUM(F590)</f>
        <v>401700</v>
      </c>
      <c r="G589" s="155">
        <f>SUM(G590)</f>
        <v>7500</v>
      </c>
      <c r="H589" s="155">
        <f t="shared" si="28"/>
        <v>59400.42</v>
      </c>
      <c r="I589" s="155">
        <f>SUM(I590)</f>
        <v>0</v>
      </c>
      <c r="J589" s="155">
        <f>SUM(J590)</f>
        <v>58331.21</v>
      </c>
      <c r="K589" s="155">
        <f>SUM(K590)</f>
        <v>1069.21</v>
      </c>
    </row>
    <row r="590" spans="1:11" ht="38.25" x14ac:dyDescent="0.25">
      <c r="A590" s="3"/>
      <c r="B590" s="40" t="s">
        <v>671</v>
      </c>
      <c r="C590" s="95" t="s">
        <v>672</v>
      </c>
      <c r="D590" s="147">
        <f t="shared" si="27"/>
        <v>409200</v>
      </c>
      <c r="E590" s="190"/>
      <c r="F590" s="190">
        <v>401700</v>
      </c>
      <c r="G590" s="209">
        <v>7500</v>
      </c>
      <c r="H590" s="147">
        <f t="shared" si="28"/>
        <v>59400.42</v>
      </c>
      <c r="I590" s="190"/>
      <c r="J590" s="190">
        <v>58331.21</v>
      </c>
      <c r="K590" s="190">
        <v>1069.21</v>
      </c>
    </row>
    <row r="591" spans="1:11" ht="38.25" x14ac:dyDescent="0.25">
      <c r="A591" s="3"/>
      <c r="B591" s="26" t="s">
        <v>673</v>
      </c>
      <c r="C591" s="126" t="s">
        <v>674</v>
      </c>
      <c r="D591" s="153">
        <f t="shared" si="27"/>
        <v>0</v>
      </c>
      <c r="E591" s="191"/>
      <c r="F591" s="191"/>
      <c r="G591" s="211">
        <v>0</v>
      </c>
      <c r="H591" s="153">
        <f t="shared" si="28"/>
        <v>0</v>
      </c>
      <c r="I591" s="191"/>
      <c r="J591" s="191"/>
      <c r="K591" s="191"/>
    </row>
    <row r="592" spans="1:11" ht="38.25" x14ac:dyDescent="0.25">
      <c r="A592" s="3"/>
      <c r="B592" s="26" t="s">
        <v>675</v>
      </c>
      <c r="C592" s="126" t="s">
        <v>676</v>
      </c>
      <c r="D592" s="153">
        <f t="shared" si="27"/>
        <v>0</v>
      </c>
      <c r="E592" s="191"/>
      <c r="F592" s="191"/>
      <c r="G592" s="211">
        <v>0</v>
      </c>
      <c r="H592" s="153">
        <f t="shared" si="28"/>
        <v>0</v>
      </c>
      <c r="I592" s="191"/>
      <c r="J592" s="191"/>
      <c r="K592" s="191">
        <v>0</v>
      </c>
    </row>
    <row r="593" spans="1:11" x14ac:dyDescent="0.25">
      <c r="A593" s="3"/>
      <c r="B593" s="63" t="s">
        <v>677</v>
      </c>
      <c r="C593" s="128" t="s">
        <v>678</v>
      </c>
      <c r="D593" s="168">
        <f t="shared" si="27"/>
        <v>101194720</v>
      </c>
      <c r="E593" s="168">
        <f>SUM(E163,E279,E304,E317,E360,E474,E573,E574,E591,E592)</f>
        <v>0</v>
      </c>
      <c r="F593" s="168">
        <f>SUM(F163,F279,F304,F317,F360,F474,F573,F574,F591,F592)</f>
        <v>43158020</v>
      </c>
      <c r="G593" s="168">
        <f>SUM(G163,G279,G304,G317,G360,G474,G573,G574,G591,G592)</f>
        <v>58036700</v>
      </c>
      <c r="H593" s="168">
        <f t="shared" si="28"/>
        <v>14465127.700000003</v>
      </c>
      <c r="I593" s="168">
        <f>SUM(I163,I279,I304,I317,I360,I474,I573,I574,I591,I592)</f>
        <v>0</v>
      </c>
      <c r="J593" s="168">
        <f>SUM(J163,J279,J304,J317,J360,J474,J573,J574,J591,J592)</f>
        <v>128331.20999999999</v>
      </c>
      <c r="K593" s="168">
        <f>SUM(K163,K279,K304,K317,K360,K474,K573,K574,K591,K592)</f>
        <v>14336796.490000002</v>
      </c>
    </row>
    <row r="594" spans="1:11" x14ac:dyDescent="0.25">
      <c r="A594" s="3"/>
      <c r="B594" s="64" t="s">
        <v>679</v>
      </c>
      <c r="C594" s="129"/>
      <c r="D594" s="169"/>
      <c r="E594" s="169"/>
      <c r="F594" s="169"/>
      <c r="G594" s="169"/>
      <c r="H594" s="169">
        <f>H159-H593</f>
        <v>-1997034.7800000012</v>
      </c>
      <c r="I594" s="169">
        <f>I159-I593</f>
        <v>0</v>
      </c>
      <c r="J594" s="169">
        <f>J159-J593</f>
        <v>42093.790000000008</v>
      </c>
      <c r="K594" s="169">
        <f>K159-K593</f>
        <v>-2039128.5700000003</v>
      </c>
    </row>
    <row r="595" spans="1:11" x14ac:dyDescent="0.25">
      <c r="A595" s="3"/>
      <c r="B595" s="65"/>
      <c r="C595" s="130"/>
      <c r="D595" s="170"/>
      <c r="E595" s="170"/>
      <c r="F595" s="170"/>
      <c r="G595" s="170"/>
      <c r="H595" s="170"/>
      <c r="I595" s="170"/>
      <c r="J595" s="170"/>
      <c r="K595" s="170"/>
    </row>
    <row r="596" spans="1:11" x14ac:dyDescent="0.25">
      <c r="A596" s="3"/>
      <c r="B596" s="22" t="s">
        <v>680</v>
      </c>
      <c r="C596" s="96"/>
      <c r="D596" s="171"/>
      <c r="E596" s="171"/>
      <c r="F596" s="171"/>
      <c r="G596" s="171"/>
      <c r="H596" s="177">
        <f>SUM(I596:K596)</f>
        <v>1997034.7799999993</v>
      </c>
      <c r="I596" s="171">
        <f>I597-I598</f>
        <v>0</v>
      </c>
      <c r="J596" s="171">
        <f>J597-J598</f>
        <v>-42093.790000000008</v>
      </c>
      <c r="K596" s="171">
        <f>K597-K598</f>
        <v>2039128.5699999994</v>
      </c>
    </row>
    <row r="597" spans="1:11" ht="25.5" x14ac:dyDescent="0.25">
      <c r="A597" s="3"/>
      <c r="B597" s="14" t="s">
        <v>681</v>
      </c>
      <c r="C597" s="131"/>
      <c r="D597" s="172"/>
      <c r="E597" s="172"/>
      <c r="F597" s="172"/>
      <c r="G597" s="172"/>
      <c r="H597" s="213">
        <f>SUM(I597:K597)</f>
        <v>2667358.37</v>
      </c>
      <c r="I597" s="172"/>
      <c r="J597" s="172"/>
      <c r="K597" s="238">
        <v>2667358.37</v>
      </c>
    </row>
    <row r="598" spans="1:11" x14ac:dyDescent="0.25">
      <c r="A598" s="3"/>
      <c r="B598" s="22" t="s">
        <v>682</v>
      </c>
      <c r="C598" s="96"/>
      <c r="D598" s="171"/>
      <c r="E598" s="171"/>
      <c r="F598" s="171"/>
      <c r="G598" s="171"/>
      <c r="H598" s="171">
        <f>H597+H159-H593+H618</f>
        <v>670323.58999999985</v>
      </c>
      <c r="I598" s="171">
        <f>I597+I159-I593+I618</f>
        <v>0</v>
      </c>
      <c r="J598" s="171">
        <f>J597+J159-J593+J618</f>
        <v>42093.790000000008</v>
      </c>
      <c r="K598" s="171">
        <f>K597+K159-K593+K618</f>
        <v>628229.80000000075</v>
      </c>
    </row>
    <row r="599" spans="1:11" ht="25.5" x14ac:dyDescent="0.25">
      <c r="A599" s="3"/>
      <c r="B599" s="22" t="s">
        <v>683</v>
      </c>
      <c r="C599" s="96"/>
      <c r="D599" s="171"/>
      <c r="E599" s="171"/>
      <c r="F599" s="171"/>
      <c r="G599" s="171"/>
      <c r="H599" s="171">
        <f>H600+H601+H602+H603+H604+H605+H606+H607+H612+H613+H614</f>
        <v>670323.58999999985</v>
      </c>
      <c r="I599" s="171">
        <f>I600+I601+I602+I603+I604+I605+I606+I607+I612+I613+I614</f>
        <v>0</v>
      </c>
      <c r="J599" s="171">
        <f>J600+J601+J602+J603+J604+J605+J606+J607+J612+J613+J614+J608+J609+J610+J611</f>
        <v>42093.79</v>
      </c>
      <c r="K599" s="171">
        <f>SUM(K600:K614)</f>
        <v>628229.79999999981</v>
      </c>
    </row>
    <row r="600" spans="1:11" x14ac:dyDescent="0.25">
      <c r="A600" s="3"/>
      <c r="B600" s="66" t="s">
        <v>684</v>
      </c>
      <c r="C600" s="96"/>
      <c r="D600" s="171"/>
      <c r="E600" s="171"/>
      <c r="F600" s="171"/>
      <c r="G600" s="171"/>
      <c r="H600" s="214">
        <f t="shared" ref="H600:H613" si="29">SUM(I600:K600)</f>
        <v>628229.79999999981</v>
      </c>
      <c r="I600" s="223"/>
      <c r="J600" s="223"/>
      <c r="K600" s="223">
        <f>H598-J605-J607-K605-J606-J603</f>
        <v>628229.79999999981</v>
      </c>
    </row>
    <row r="601" spans="1:11" x14ac:dyDescent="0.25">
      <c r="A601" s="3"/>
      <c r="B601" s="13" t="s">
        <v>393</v>
      </c>
      <c r="C601" s="97"/>
      <c r="D601" s="171"/>
      <c r="E601" s="171"/>
      <c r="F601" s="171"/>
      <c r="G601" s="171"/>
      <c r="H601" s="214">
        <f t="shared" si="29"/>
        <v>0</v>
      </c>
      <c r="I601" s="223"/>
      <c r="J601" s="223"/>
      <c r="K601" s="223"/>
    </row>
    <row r="602" spans="1:11" x14ac:dyDescent="0.25">
      <c r="A602" s="3"/>
      <c r="B602" s="13" t="s">
        <v>685</v>
      </c>
      <c r="C602" s="97"/>
      <c r="D602" s="171"/>
      <c r="E602" s="171"/>
      <c r="F602" s="171"/>
      <c r="G602" s="171"/>
      <c r="H602" s="214">
        <f t="shared" si="29"/>
        <v>0</v>
      </c>
      <c r="I602" s="223"/>
      <c r="J602" s="223"/>
      <c r="K602" s="223"/>
    </row>
    <row r="603" spans="1:11" x14ac:dyDescent="0.25">
      <c r="A603" s="3"/>
      <c r="B603" s="13" t="s">
        <v>686</v>
      </c>
      <c r="C603" s="97"/>
      <c r="D603" s="171"/>
      <c r="E603" s="171"/>
      <c r="F603" s="171"/>
      <c r="G603" s="171"/>
      <c r="H603" s="214">
        <f t="shared" si="29"/>
        <v>0</v>
      </c>
      <c r="I603" s="223"/>
      <c r="J603" s="223">
        <v>0</v>
      </c>
      <c r="K603" s="223"/>
    </row>
    <row r="604" spans="1:11" ht="25.5" x14ac:dyDescent="0.25">
      <c r="A604" s="3"/>
      <c r="B604" s="13" t="s">
        <v>687</v>
      </c>
      <c r="C604" s="97"/>
      <c r="D604" s="171"/>
      <c r="E604" s="171"/>
      <c r="F604" s="171"/>
      <c r="G604" s="171"/>
      <c r="H604" s="214">
        <f t="shared" si="29"/>
        <v>0</v>
      </c>
      <c r="I604" s="223"/>
      <c r="J604" s="223">
        <v>0</v>
      </c>
      <c r="K604" s="223"/>
    </row>
    <row r="605" spans="1:11" ht="25.5" x14ac:dyDescent="0.25">
      <c r="A605" s="3"/>
      <c r="B605" s="13" t="s">
        <v>688</v>
      </c>
      <c r="C605" s="97"/>
      <c r="D605" s="171"/>
      <c r="E605" s="171"/>
      <c r="F605" s="171"/>
      <c r="G605" s="171"/>
      <c r="H605" s="214">
        <f t="shared" si="29"/>
        <v>0</v>
      </c>
      <c r="I605" s="223"/>
      <c r="J605" s="223">
        <v>0</v>
      </c>
      <c r="K605" s="223">
        <v>0</v>
      </c>
    </row>
    <row r="606" spans="1:11" ht="25.5" x14ac:dyDescent="0.25">
      <c r="A606" s="3"/>
      <c r="B606" s="13" t="s">
        <v>689</v>
      </c>
      <c r="C606" s="97"/>
      <c r="D606" s="171"/>
      <c r="E606" s="171"/>
      <c r="F606" s="171"/>
      <c r="G606" s="171"/>
      <c r="H606" s="214">
        <f t="shared" si="29"/>
        <v>42093.79</v>
      </c>
      <c r="I606" s="223"/>
      <c r="J606" s="223">
        <f>J146-J590</f>
        <v>42093.79</v>
      </c>
      <c r="K606" s="223"/>
    </row>
    <row r="607" spans="1:11" ht="25.5" x14ac:dyDescent="0.25">
      <c r="A607" s="3"/>
      <c r="B607" s="13" t="s">
        <v>690</v>
      </c>
      <c r="C607" s="97"/>
      <c r="D607" s="171"/>
      <c r="E607" s="171"/>
      <c r="F607" s="171"/>
      <c r="G607" s="171"/>
      <c r="H607" s="214">
        <f t="shared" si="29"/>
        <v>0</v>
      </c>
      <c r="I607" s="223"/>
      <c r="J607" s="223">
        <v>0</v>
      </c>
      <c r="K607" s="223"/>
    </row>
    <row r="608" spans="1:11" x14ac:dyDescent="0.25">
      <c r="A608" s="3"/>
      <c r="B608" s="19"/>
      <c r="C608" s="97"/>
      <c r="D608" s="171"/>
      <c r="E608" s="171"/>
      <c r="F608" s="171"/>
      <c r="G608" s="171"/>
      <c r="H608" s="214">
        <f t="shared" si="29"/>
        <v>0</v>
      </c>
      <c r="I608" s="223"/>
      <c r="J608" s="223"/>
      <c r="K608" s="223"/>
    </row>
    <row r="609" spans="1:11" x14ac:dyDescent="0.25">
      <c r="A609" s="3"/>
      <c r="B609" s="19"/>
      <c r="C609" s="97"/>
      <c r="D609" s="171"/>
      <c r="E609" s="171"/>
      <c r="F609" s="171"/>
      <c r="G609" s="171"/>
      <c r="H609" s="214">
        <f t="shared" si="29"/>
        <v>0</v>
      </c>
      <c r="I609" s="223"/>
      <c r="J609" s="223"/>
      <c r="K609" s="223"/>
    </row>
    <row r="610" spans="1:11" x14ac:dyDescent="0.25">
      <c r="A610" s="3"/>
      <c r="B610" s="19"/>
      <c r="C610" s="97"/>
      <c r="D610" s="171"/>
      <c r="E610" s="171"/>
      <c r="F610" s="171"/>
      <c r="G610" s="171"/>
      <c r="H610" s="214">
        <f t="shared" si="29"/>
        <v>0</v>
      </c>
      <c r="I610" s="223"/>
      <c r="J610" s="223"/>
      <c r="K610" s="223"/>
    </row>
    <row r="611" spans="1:11" x14ac:dyDescent="0.25">
      <c r="A611" s="3"/>
      <c r="B611" s="19"/>
      <c r="C611" s="97"/>
      <c r="D611" s="171"/>
      <c r="E611" s="171"/>
      <c r="F611" s="171"/>
      <c r="G611" s="171"/>
      <c r="H611" s="214">
        <f t="shared" si="29"/>
        <v>0</v>
      </c>
      <c r="I611" s="223"/>
      <c r="J611" s="223"/>
      <c r="K611" s="223"/>
    </row>
    <row r="612" spans="1:11" ht="25.5" x14ac:dyDescent="0.25">
      <c r="A612" s="3"/>
      <c r="B612" s="13" t="s">
        <v>691</v>
      </c>
      <c r="C612" s="97"/>
      <c r="D612" s="171"/>
      <c r="E612" s="171"/>
      <c r="F612" s="171"/>
      <c r="G612" s="171"/>
      <c r="H612" s="215">
        <f t="shared" si="29"/>
        <v>0</v>
      </c>
      <c r="I612" s="223"/>
      <c r="J612" s="223"/>
      <c r="K612" s="223"/>
    </row>
    <row r="613" spans="1:11" ht="25.5" x14ac:dyDescent="0.25">
      <c r="A613" s="3"/>
      <c r="B613" s="13" t="s">
        <v>692</v>
      </c>
      <c r="C613" s="97"/>
      <c r="D613" s="171"/>
      <c r="E613" s="171"/>
      <c r="F613" s="171"/>
      <c r="G613" s="171"/>
      <c r="H613" s="215">
        <f t="shared" si="29"/>
        <v>0</v>
      </c>
      <c r="I613" s="223"/>
      <c r="J613" s="223"/>
      <c r="K613" s="223"/>
    </row>
    <row r="614" spans="1:11" x14ac:dyDescent="0.25">
      <c r="A614" s="3"/>
      <c r="B614" s="13"/>
      <c r="C614" s="97"/>
      <c r="D614" s="171"/>
      <c r="E614" s="171"/>
      <c r="F614" s="171"/>
      <c r="G614" s="171"/>
      <c r="H614" s="171"/>
      <c r="I614" s="171"/>
      <c r="J614" s="171"/>
      <c r="K614" s="171"/>
    </row>
    <row r="615" spans="1:11" x14ac:dyDescent="0.25">
      <c r="A615" s="3"/>
      <c r="B615" s="67"/>
      <c r="C615" s="132"/>
      <c r="D615" s="173"/>
      <c r="E615" s="200"/>
      <c r="F615" s="200"/>
      <c r="G615" s="200"/>
      <c r="H615" s="216"/>
      <c r="I615" s="216"/>
      <c r="J615" s="216"/>
      <c r="K615" s="216"/>
    </row>
    <row r="616" spans="1:11" ht="15" customHeight="1" x14ac:dyDescent="0.25">
      <c r="A616" s="3"/>
      <c r="B616" s="244" t="s">
        <v>693</v>
      </c>
      <c r="C616" s="245"/>
      <c r="D616" s="174" t="s">
        <v>694</v>
      </c>
      <c r="E616" s="201" t="s">
        <v>15</v>
      </c>
      <c r="F616" s="201" t="s">
        <v>16</v>
      </c>
      <c r="G616" s="201" t="s">
        <v>17</v>
      </c>
      <c r="H616" s="217" t="s">
        <v>694</v>
      </c>
      <c r="I616" s="217" t="s">
        <v>15</v>
      </c>
      <c r="J616" s="217" t="s">
        <v>16</v>
      </c>
      <c r="K616" s="217" t="s">
        <v>17</v>
      </c>
    </row>
    <row r="617" spans="1:11" ht="15" customHeight="1" x14ac:dyDescent="0.25">
      <c r="A617" s="3"/>
      <c r="B617" s="242" t="s">
        <v>695</v>
      </c>
      <c r="C617" s="243"/>
      <c r="D617" s="175">
        <f>SUM(D618,D621)</f>
        <v>2000000</v>
      </c>
      <c r="E617" s="175"/>
      <c r="F617" s="175"/>
      <c r="G617" s="175"/>
      <c r="H617" s="177">
        <f>SUM(I617:K617)</f>
        <v>5428507.7800000003</v>
      </c>
      <c r="I617" s="175">
        <f>SUM(I618,I621)</f>
        <v>0</v>
      </c>
      <c r="J617" s="175">
        <f>SUM(J618,J621)</f>
        <v>128331.20999999999</v>
      </c>
      <c r="K617" s="175">
        <f>SUM(K618,K621)</f>
        <v>5300176.57</v>
      </c>
    </row>
    <row r="618" spans="1:11" ht="15" customHeight="1" x14ac:dyDescent="0.25">
      <c r="A618" s="3"/>
      <c r="B618" s="253" t="s">
        <v>696</v>
      </c>
      <c r="C618" s="254"/>
      <c r="D618" s="176">
        <f>SUM(D619:D620)</f>
        <v>0</v>
      </c>
      <c r="E618" s="176"/>
      <c r="F618" s="176"/>
      <c r="G618" s="176"/>
      <c r="H618" s="177">
        <f>SUM(I618:K618)</f>
        <v>0</v>
      </c>
      <c r="I618" s="176">
        <f>SUM(I619:I620)</f>
        <v>0</v>
      </c>
      <c r="J618" s="176">
        <f>SUM(J619:J620)</f>
        <v>0</v>
      </c>
      <c r="K618" s="176">
        <f>SUM(K619:K620)</f>
        <v>0</v>
      </c>
    </row>
    <row r="619" spans="1:11" ht="15" customHeight="1" x14ac:dyDescent="0.25">
      <c r="A619" s="3"/>
      <c r="B619" s="251" t="s">
        <v>697</v>
      </c>
      <c r="C619" s="252"/>
      <c r="D619" s="176">
        <v>0</v>
      </c>
      <c r="E619" s="176"/>
      <c r="F619" s="176"/>
      <c r="G619" s="176"/>
      <c r="H619" s="177">
        <f>SUM(I619:K619)</f>
        <v>0</v>
      </c>
      <c r="I619" s="224"/>
      <c r="J619" s="224"/>
      <c r="K619" s="224">
        <v>0</v>
      </c>
    </row>
    <row r="620" spans="1:11" ht="15" customHeight="1" x14ac:dyDescent="0.25">
      <c r="A620" s="3"/>
      <c r="B620" s="251" t="s">
        <v>698</v>
      </c>
      <c r="C620" s="252"/>
      <c r="D620" s="176">
        <v>0</v>
      </c>
      <c r="E620" s="176"/>
      <c r="F620" s="176"/>
      <c r="G620" s="176"/>
      <c r="H620" s="177">
        <f>SUM(I620:K620)</f>
        <v>0</v>
      </c>
      <c r="I620" s="224"/>
      <c r="J620" s="224"/>
      <c r="K620" s="224">
        <v>0</v>
      </c>
    </row>
    <row r="621" spans="1:11" ht="15" customHeight="1" x14ac:dyDescent="0.25">
      <c r="A621" s="3"/>
      <c r="B621" s="244" t="s">
        <v>699</v>
      </c>
      <c r="C621" s="245"/>
      <c r="D621" s="176">
        <f>D624+D623</f>
        <v>2000000</v>
      </c>
      <c r="E621" s="176"/>
      <c r="F621" s="176"/>
      <c r="G621" s="176"/>
      <c r="H621" s="177">
        <f>SUM(I621:K621)</f>
        <v>5428507.7800000003</v>
      </c>
      <c r="I621" s="218">
        <f>SUM(I623:I624)</f>
        <v>0</v>
      </c>
      <c r="J621" s="218">
        <f>SUM(J623:J624)</f>
        <v>128331.20999999999</v>
      </c>
      <c r="K621" s="218">
        <f>SUM(K623:K624)</f>
        <v>5300176.57</v>
      </c>
    </row>
    <row r="622" spans="1:11" ht="15" customHeight="1" x14ac:dyDescent="0.25">
      <c r="A622" s="3"/>
      <c r="B622" s="251" t="s">
        <v>700</v>
      </c>
      <c r="C622" s="252"/>
      <c r="D622" s="176">
        <v>2000000</v>
      </c>
      <c r="E622" s="176"/>
      <c r="F622" s="176"/>
      <c r="G622" s="176"/>
      <c r="H622" s="177"/>
      <c r="I622" s="218"/>
      <c r="J622" s="218"/>
      <c r="K622" s="218"/>
    </row>
    <row r="623" spans="1:11" ht="15" customHeight="1" x14ac:dyDescent="0.25">
      <c r="A623" s="3"/>
      <c r="B623" s="251" t="s">
        <v>701</v>
      </c>
      <c r="C623" s="252"/>
      <c r="D623" s="175">
        <f>-(D159+D619)</f>
        <v>-99194720</v>
      </c>
      <c r="E623" s="175"/>
      <c r="F623" s="175"/>
      <c r="G623" s="175"/>
      <c r="H623" s="177">
        <f>SUM(I623:K623)</f>
        <v>-9036619.9200000018</v>
      </c>
      <c r="I623" s="175">
        <f>-(I12+I619)</f>
        <v>0</v>
      </c>
      <c r="J623" s="175">
        <f>-(J12+J619)</f>
        <v>0</v>
      </c>
      <c r="K623" s="175">
        <f>-(K12+K619)</f>
        <v>-9036619.9200000018</v>
      </c>
    </row>
    <row r="624" spans="1:11" ht="15" customHeight="1" x14ac:dyDescent="0.25">
      <c r="A624" s="3"/>
      <c r="B624" s="251" t="s">
        <v>702</v>
      </c>
      <c r="C624" s="252"/>
      <c r="D624" s="175">
        <f>ABS(ABS(D623)+D622)</f>
        <v>101194720</v>
      </c>
      <c r="E624" s="175"/>
      <c r="F624" s="175"/>
      <c r="G624" s="175"/>
      <c r="H624" s="177">
        <f>SUM(I624:K624)</f>
        <v>14465127.700000003</v>
      </c>
      <c r="I624" s="175">
        <f>ABS(ABS(I623)+(I593-I12))</f>
        <v>0</v>
      </c>
      <c r="J624" s="175">
        <f>ABS(ABS(J623)+(J593-J12))</f>
        <v>128331.20999999999</v>
      </c>
      <c r="K624" s="175">
        <f>ABS(K593+K620)</f>
        <v>14336796.490000002</v>
      </c>
    </row>
    <row r="625" spans="1:11" x14ac:dyDescent="0.25">
      <c r="A625" s="3"/>
      <c r="B625" s="28"/>
      <c r="C625" s="133"/>
      <c r="D625" s="177"/>
      <c r="E625" s="176"/>
      <c r="F625" s="176"/>
      <c r="G625" s="176"/>
      <c r="H625" s="218"/>
      <c r="I625" s="218"/>
      <c r="J625" s="218"/>
      <c r="K625" s="218"/>
    </row>
    <row r="626" spans="1:11" x14ac:dyDescent="0.25">
      <c r="A626" s="3"/>
      <c r="B626" s="28"/>
      <c r="C626" s="133"/>
      <c r="D626" s="177"/>
      <c r="E626" s="176"/>
      <c r="F626" s="176"/>
      <c r="G626" s="176"/>
      <c r="H626" s="218"/>
      <c r="I626" s="218"/>
      <c r="J626" s="218"/>
      <c r="K626" s="218"/>
    </row>
    <row r="627" spans="1:11" x14ac:dyDescent="0.25">
      <c r="A627" s="3"/>
      <c r="B627" s="67"/>
      <c r="C627" s="132"/>
      <c r="D627" s="173"/>
      <c r="E627" s="200"/>
      <c r="F627" s="200"/>
      <c r="G627" s="200"/>
      <c r="H627" s="219"/>
      <c r="I627" s="219"/>
      <c r="J627" s="219"/>
      <c r="K627" s="219"/>
    </row>
    <row r="628" spans="1:11" x14ac:dyDescent="0.25">
      <c r="A628" s="3"/>
      <c r="B628" s="24"/>
      <c r="C628" s="81"/>
      <c r="D628" s="178"/>
      <c r="E628" s="178"/>
      <c r="F628" s="178"/>
      <c r="G628" s="178"/>
      <c r="H628" s="178"/>
      <c r="I628" s="178"/>
      <c r="J628" s="178"/>
      <c r="K628" s="178"/>
    </row>
    <row r="629" spans="1:11" x14ac:dyDescent="0.25">
      <c r="A629" s="3"/>
      <c r="B629" s="24"/>
      <c r="C629" s="81"/>
      <c r="D629" s="178"/>
      <c r="E629" s="178"/>
      <c r="F629" s="178"/>
      <c r="G629" s="178"/>
      <c r="H629" s="178"/>
      <c r="I629" s="178"/>
      <c r="J629" s="178"/>
      <c r="K629" s="178"/>
    </row>
    <row r="630" spans="1:11" ht="15" customHeight="1" x14ac:dyDescent="0.25">
      <c r="A630" s="3"/>
      <c r="B630" s="255" t="s">
        <v>703</v>
      </c>
      <c r="C630" s="256"/>
      <c r="D630" s="179" t="s">
        <v>14</v>
      </c>
      <c r="E630" s="179" t="s">
        <v>15</v>
      </c>
      <c r="F630" s="179" t="s">
        <v>16</v>
      </c>
      <c r="G630" s="179" t="s">
        <v>17</v>
      </c>
      <c r="H630" s="179" t="s">
        <v>14</v>
      </c>
      <c r="I630" s="179" t="s">
        <v>15</v>
      </c>
      <c r="J630" s="179" t="s">
        <v>16</v>
      </c>
      <c r="K630" s="179" t="s">
        <v>17</v>
      </c>
    </row>
    <row r="631" spans="1:11" x14ac:dyDescent="0.25">
      <c r="A631" s="3"/>
      <c r="B631" s="22" t="s">
        <v>704</v>
      </c>
      <c r="C631" s="79">
        <v>211</v>
      </c>
      <c r="D631" s="177">
        <f t="shared" ref="D631:D711" si="30">SUM(E631:G631)</f>
        <v>11880844</v>
      </c>
      <c r="E631" s="202">
        <f>SUM(E167,E175,E281,E477,E554)</f>
        <v>0</v>
      </c>
      <c r="F631" s="202">
        <f>SUM(F167,F175,F281,F477,F554)</f>
        <v>0</v>
      </c>
      <c r="G631" s="202">
        <f>SUM(G167,G175,G281,G477,G554)</f>
        <v>11880844</v>
      </c>
      <c r="H631" s="177">
        <f t="shared" ref="H631:H711" si="31">SUM(I631:K631)</f>
        <v>2324704.4300000002</v>
      </c>
      <c r="I631" s="202">
        <f>SUM(I167,I175,I281,I477,I554)</f>
        <v>0</v>
      </c>
      <c r="J631" s="202">
        <f>SUM(J167,J175,J281,J477,J554)</f>
        <v>0</v>
      </c>
      <c r="K631" s="202">
        <f>SUM(K167,K175,K281,K477,K554)</f>
        <v>2324704.4300000002</v>
      </c>
    </row>
    <row r="632" spans="1:11" x14ac:dyDescent="0.25">
      <c r="A632" s="3"/>
      <c r="B632" s="22" t="s">
        <v>705</v>
      </c>
      <c r="C632" s="79">
        <v>212</v>
      </c>
      <c r="D632" s="177">
        <f t="shared" si="30"/>
        <v>0</v>
      </c>
      <c r="E632" s="202">
        <f>SUM(E170,E180,E478,E555)</f>
        <v>0</v>
      </c>
      <c r="F632" s="202">
        <f>SUM(F170,F180,F478,F555)</f>
        <v>0</v>
      </c>
      <c r="G632" s="202">
        <f>SUM(G170,G180,G478,G555)</f>
        <v>0</v>
      </c>
      <c r="H632" s="177">
        <f t="shared" si="31"/>
        <v>0</v>
      </c>
      <c r="I632" s="202">
        <f>SUM(I170,I180,I478,I555)</f>
        <v>0</v>
      </c>
      <c r="J632" s="202">
        <f>SUM(J170,J180,J478,J555)</f>
        <v>0</v>
      </c>
      <c r="K632" s="202">
        <f>SUM(K170,K180,K478,K555)</f>
        <v>0</v>
      </c>
    </row>
    <row r="633" spans="1:11" ht="25.5" x14ac:dyDescent="0.25">
      <c r="A633" s="3"/>
      <c r="B633" s="22" t="s">
        <v>706</v>
      </c>
      <c r="C633" s="79">
        <v>213</v>
      </c>
      <c r="D633" s="177">
        <f t="shared" si="30"/>
        <v>3595092</v>
      </c>
      <c r="E633" s="202">
        <f>SUM(E171,E185,E282,E479,E556)</f>
        <v>0</v>
      </c>
      <c r="F633" s="202">
        <f>SUM(F171,F185,F282,F479,F556)</f>
        <v>0</v>
      </c>
      <c r="G633" s="202">
        <f>SUM(G171,G185,G282,G479,G556)</f>
        <v>3595092</v>
      </c>
      <c r="H633" s="177">
        <f t="shared" si="31"/>
        <v>280450.98</v>
      </c>
      <c r="I633" s="202">
        <f>SUM(I171,I185,I282,I479,I556)</f>
        <v>0</v>
      </c>
      <c r="J633" s="202">
        <f>SUM(J171,J185,J282,J479,J556)</f>
        <v>0</v>
      </c>
      <c r="K633" s="202">
        <f>SUM(K171,K185,K282,K479,K556)</f>
        <v>280450.98</v>
      </c>
    </row>
    <row r="634" spans="1:11" x14ac:dyDescent="0.25">
      <c r="A634" s="3"/>
      <c r="B634" s="22" t="s">
        <v>707</v>
      </c>
      <c r="C634" s="79">
        <v>221</v>
      </c>
      <c r="D634" s="177">
        <f t="shared" si="30"/>
        <v>280600</v>
      </c>
      <c r="E634" s="202">
        <f>SUM(E191,E284,E481,E559)</f>
        <v>0</v>
      </c>
      <c r="F634" s="202">
        <f>SUM(F191,F284,F481,F559)</f>
        <v>0</v>
      </c>
      <c r="G634" s="202">
        <f>SUM(G191,G284,G481,G559)</f>
        <v>280600</v>
      </c>
      <c r="H634" s="177">
        <f t="shared" si="31"/>
        <v>47393.509999999995</v>
      </c>
      <c r="I634" s="202">
        <f>SUM(I191,I284,I481,I559)</f>
        <v>0</v>
      </c>
      <c r="J634" s="202">
        <f>SUM(J191,J284,J481,J559)</f>
        <v>0</v>
      </c>
      <c r="K634" s="202">
        <f>SUM(K191,K284,K481,K559)</f>
        <v>47393.509999999995</v>
      </c>
    </row>
    <row r="635" spans="1:11" x14ac:dyDescent="0.25">
      <c r="A635" s="3"/>
      <c r="B635" s="22" t="s">
        <v>708</v>
      </c>
      <c r="C635" s="79">
        <v>222</v>
      </c>
      <c r="D635" s="177">
        <f t="shared" si="30"/>
        <v>0</v>
      </c>
      <c r="E635" s="202">
        <f>SUM(E192,E193,E285:E286,E386,E482,E560,E577)</f>
        <v>0</v>
      </c>
      <c r="F635" s="202">
        <f>SUM(F192,F193,F285:F286,F386,F482,F560,F577)</f>
        <v>0</v>
      </c>
      <c r="G635" s="202">
        <f>SUM(G192,G193,G285:G286,G386,G482,G560,G577)</f>
        <v>0</v>
      </c>
      <c r="H635" s="177">
        <f t="shared" si="31"/>
        <v>0</v>
      </c>
      <c r="I635" s="202">
        <f>SUM(I192,I193,I285:I286,I386,I482,I560,I577)</f>
        <v>0</v>
      </c>
      <c r="J635" s="202">
        <f>SUM(J192,J193,J285:J286,J386,J482,J560,J577)</f>
        <v>0</v>
      </c>
      <c r="K635" s="202">
        <f>SUM(K192,K193,K285:K286,K386,K482,K560,K577)</f>
        <v>0</v>
      </c>
    </row>
    <row r="636" spans="1:11" x14ac:dyDescent="0.25">
      <c r="A636" s="3"/>
      <c r="B636" s="22" t="s">
        <v>709</v>
      </c>
      <c r="C636" s="79">
        <v>223</v>
      </c>
      <c r="D636" s="177">
        <f t="shared" si="30"/>
        <v>1063300</v>
      </c>
      <c r="E636" s="202">
        <f>SUM(E637:E646)</f>
        <v>0</v>
      </c>
      <c r="F636" s="202">
        <f>SUM(F637:F646)</f>
        <v>0</v>
      </c>
      <c r="G636" s="202">
        <f>SUM(G637:G646)</f>
        <v>1063300</v>
      </c>
      <c r="H636" s="177">
        <f t="shared" si="31"/>
        <v>308726.78000000003</v>
      </c>
      <c r="I636" s="202">
        <f>SUM(I637:I646)</f>
        <v>0</v>
      </c>
      <c r="J636" s="202">
        <f>SUM(J637:J646)</f>
        <v>0</v>
      </c>
      <c r="K636" s="202">
        <f>SUM(K637:K646)</f>
        <v>308726.78000000003</v>
      </c>
    </row>
    <row r="637" spans="1:11" x14ac:dyDescent="0.25">
      <c r="A637" s="3"/>
      <c r="B637" s="13" t="s">
        <v>710</v>
      </c>
      <c r="C637" s="75"/>
      <c r="D637" s="177">
        <f t="shared" si="30"/>
        <v>836500</v>
      </c>
      <c r="E637" s="202">
        <f>SUM(E195,E288,E484,E562,E390)</f>
        <v>0</v>
      </c>
      <c r="F637" s="202">
        <f>SUM(F195,F288,F484,F562)</f>
        <v>0</v>
      </c>
      <c r="G637" s="202">
        <f>SUM(G195,G288,G484,G562)</f>
        <v>836500</v>
      </c>
      <c r="H637" s="177">
        <f t="shared" si="31"/>
        <v>258815.28000000003</v>
      </c>
      <c r="I637" s="202">
        <f>SUM(I195,I288,I484,I562,I390)</f>
        <v>0</v>
      </c>
      <c r="J637" s="202">
        <f>SUM(J195,J288,J484,J562)</f>
        <v>0</v>
      </c>
      <c r="K637" s="202">
        <f>SUM(K195,K288,K484,K562)</f>
        <v>258815.28000000003</v>
      </c>
    </row>
    <row r="638" spans="1:11" x14ac:dyDescent="0.25">
      <c r="A638" s="3"/>
      <c r="B638" s="13" t="s">
        <v>711</v>
      </c>
      <c r="C638" s="75"/>
      <c r="D638" s="177">
        <f t="shared" si="30"/>
        <v>0</v>
      </c>
      <c r="E638" s="202">
        <f>SUM(E196,E288,E485,E563)</f>
        <v>0</v>
      </c>
      <c r="F638" s="202">
        <f>SUM(F196,F288,F485,F563)</f>
        <v>0</v>
      </c>
      <c r="G638" s="202">
        <f>SUM(G196,G288,G485,G563)</f>
        <v>0</v>
      </c>
      <c r="H638" s="177">
        <f t="shared" si="31"/>
        <v>0</v>
      </c>
      <c r="I638" s="202">
        <f>SUM(I196,I288,I485,I563)</f>
        <v>0</v>
      </c>
      <c r="J638" s="202">
        <f>SUM(J196,J288,J485,J563)</f>
        <v>0</v>
      </c>
      <c r="K638" s="202">
        <f>SUM(K196,K288,K485,K563)</f>
        <v>0</v>
      </c>
    </row>
    <row r="639" spans="1:11" x14ac:dyDescent="0.25">
      <c r="A639" s="3"/>
      <c r="B639" s="13" t="s">
        <v>712</v>
      </c>
      <c r="C639" s="75"/>
      <c r="D639" s="177">
        <f t="shared" si="30"/>
        <v>177400</v>
      </c>
      <c r="E639" s="202">
        <f>SUM(E197,E288,E437,E486,E564)</f>
        <v>0</v>
      </c>
      <c r="F639" s="202">
        <f>SUM(F197,F288,F437,F486,F564)</f>
        <v>0</v>
      </c>
      <c r="G639" s="202">
        <f>SUM(G197,G288,G437,G486,G564)</f>
        <v>177400</v>
      </c>
      <c r="H639" s="177">
        <f t="shared" si="31"/>
        <v>43269.31</v>
      </c>
      <c r="I639" s="202">
        <f>SUM(I197,I288,I437,I486,I564)</f>
        <v>0</v>
      </c>
      <c r="J639" s="202">
        <f>SUM(J197,J288,J437,J486,J564)</f>
        <v>0</v>
      </c>
      <c r="K639" s="202">
        <f>SUM(K197,K288,K437,K486,K564)</f>
        <v>43269.31</v>
      </c>
    </row>
    <row r="640" spans="1:11" x14ac:dyDescent="0.25">
      <c r="A640" s="3"/>
      <c r="B640" s="13" t="s">
        <v>713</v>
      </c>
      <c r="C640" s="75"/>
      <c r="D640" s="177">
        <f t="shared" si="30"/>
        <v>49400</v>
      </c>
      <c r="E640" s="202">
        <f>SUM(E198,E288,E487,E565)</f>
        <v>0</v>
      </c>
      <c r="F640" s="202">
        <f>SUM(F198,F288,F487,F565)</f>
        <v>0</v>
      </c>
      <c r="G640" s="202">
        <f>SUM(G198,G288,G487,G565)</f>
        <v>49400</v>
      </c>
      <c r="H640" s="177">
        <f t="shared" si="31"/>
        <v>6642.19</v>
      </c>
      <c r="I640" s="202">
        <f>SUM(I198,I288,I487,I565)</f>
        <v>0</v>
      </c>
      <c r="J640" s="202">
        <f>SUM(J198,J288,J487,J565)</f>
        <v>0</v>
      </c>
      <c r="K640" s="202">
        <f>SUM(K198,K288,K487,K565)</f>
        <v>6642.19</v>
      </c>
    </row>
    <row r="641" spans="1:11" x14ac:dyDescent="0.25">
      <c r="A641" s="3"/>
      <c r="B641" s="13" t="s">
        <v>714</v>
      </c>
      <c r="C641" s="75"/>
      <c r="D641" s="177">
        <f t="shared" si="30"/>
        <v>0</v>
      </c>
      <c r="E641" s="202">
        <f>SUM(E199,E288,E438,E488,E566)</f>
        <v>0</v>
      </c>
      <c r="F641" s="202">
        <f>SUM(F199,F288,F438,F488,F566)</f>
        <v>0</v>
      </c>
      <c r="G641" s="202">
        <f>SUM(G199,G288,G438,G488,G566)</f>
        <v>0</v>
      </c>
      <c r="H641" s="177">
        <f t="shared" si="31"/>
        <v>0</v>
      </c>
      <c r="I641" s="202">
        <f>SUM(I199,I288,I438,I488,I566)</f>
        <v>0</v>
      </c>
      <c r="J641" s="202">
        <f>SUM(J199,J288,J438,J488,J566)</f>
        <v>0</v>
      </c>
      <c r="K641" s="202">
        <f>SUM(K199,K288,K438,K488,K566)</f>
        <v>0</v>
      </c>
    </row>
    <row r="642" spans="1:11" x14ac:dyDescent="0.25">
      <c r="A642" s="3"/>
      <c r="B642" s="13" t="s">
        <v>394</v>
      </c>
      <c r="C642" s="75"/>
      <c r="D642" s="177">
        <f t="shared" si="30"/>
        <v>0</v>
      </c>
      <c r="E642" s="202">
        <f>SUM(E388:E389)</f>
        <v>0</v>
      </c>
      <c r="F642" s="202">
        <f>SUM(F388:F389)</f>
        <v>0</v>
      </c>
      <c r="G642" s="202">
        <f>SUM(G388:G389)</f>
        <v>0</v>
      </c>
      <c r="H642" s="177">
        <f t="shared" si="31"/>
        <v>0</v>
      </c>
      <c r="I642" s="202">
        <f>SUM(I388:I389)</f>
        <v>0</v>
      </c>
      <c r="J642" s="202">
        <f>SUM(J388:J389)</f>
        <v>0</v>
      </c>
      <c r="K642" s="202">
        <f>SUM(K388:K389)</f>
        <v>0</v>
      </c>
    </row>
    <row r="643" spans="1:11" ht="25.5" x14ac:dyDescent="0.25">
      <c r="A643" s="3"/>
      <c r="B643" s="13" t="s">
        <v>715</v>
      </c>
      <c r="C643" s="75"/>
      <c r="D643" s="177">
        <f t="shared" si="30"/>
        <v>0</v>
      </c>
      <c r="E643" s="202">
        <f>SUM(E326)</f>
        <v>0</v>
      </c>
      <c r="F643" s="202">
        <f>SUM(F326)</f>
        <v>0</v>
      </c>
      <c r="G643" s="202">
        <f>SUM(G326)</f>
        <v>0</v>
      </c>
      <c r="H643" s="177">
        <f t="shared" si="31"/>
        <v>0</v>
      </c>
      <c r="I643" s="202">
        <f>SUM(I326)</f>
        <v>0</v>
      </c>
      <c r="J643" s="202">
        <f>SUM(J326)</f>
        <v>0</v>
      </c>
      <c r="K643" s="202">
        <f>SUM(K326)</f>
        <v>0</v>
      </c>
    </row>
    <row r="644" spans="1:11" x14ac:dyDescent="0.25">
      <c r="A644" s="3"/>
      <c r="B644" s="13" t="s">
        <v>251</v>
      </c>
      <c r="C644" s="75"/>
      <c r="D644" s="177">
        <f t="shared" si="30"/>
        <v>0</v>
      </c>
      <c r="E644" s="202">
        <v>0</v>
      </c>
      <c r="F644" s="202">
        <v>0</v>
      </c>
      <c r="G644" s="202">
        <v>0</v>
      </c>
      <c r="H644" s="177">
        <f t="shared" si="31"/>
        <v>0</v>
      </c>
      <c r="I644" s="202">
        <v>0</v>
      </c>
      <c r="J644" s="202">
        <v>0</v>
      </c>
      <c r="K644" s="202">
        <v>0</v>
      </c>
    </row>
    <row r="645" spans="1:11" x14ac:dyDescent="0.25">
      <c r="A645" s="3"/>
      <c r="B645" s="13" t="s">
        <v>716</v>
      </c>
      <c r="C645" s="75"/>
      <c r="D645" s="177">
        <f t="shared" si="30"/>
        <v>0</v>
      </c>
      <c r="E645" s="202">
        <f>SUM(E202,E490,E568)</f>
        <v>0</v>
      </c>
      <c r="F645" s="202">
        <f>SUM(F202,F490,F568)</f>
        <v>0</v>
      </c>
      <c r="G645" s="202">
        <f>SUM(G202,G490,G568)</f>
        <v>0</v>
      </c>
      <c r="H645" s="177">
        <f t="shared" si="31"/>
        <v>0</v>
      </c>
      <c r="I645" s="202">
        <f>SUM(I202,I490,I568)</f>
        <v>0</v>
      </c>
      <c r="J645" s="202">
        <f>SUM(J202,J490,J568)</f>
        <v>0</v>
      </c>
      <c r="K645" s="202">
        <f>SUM(K202,K490,K568)</f>
        <v>0</v>
      </c>
    </row>
    <row r="646" spans="1:11" ht="38.25" x14ac:dyDescent="0.25">
      <c r="A646" s="3"/>
      <c r="B646" s="13" t="s">
        <v>717</v>
      </c>
      <c r="C646" s="75"/>
      <c r="D646" s="177">
        <f t="shared" si="30"/>
        <v>0</v>
      </c>
      <c r="E646" s="202">
        <f>SUM(E489,E567,E201,E390:E391)</f>
        <v>0</v>
      </c>
      <c r="F646" s="202">
        <f>SUM(F489,F567,F201,F390:F391)</f>
        <v>0</v>
      </c>
      <c r="G646" s="202">
        <f>SUM(G489,G567,G201,G390:G391)</f>
        <v>0</v>
      </c>
      <c r="H646" s="177">
        <f t="shared" si="31"/>
        <v>0</v>
      </c>
      <c r="I646" s="202">
        <f>SUM(I489,I567,I201,I390:I391)</f>
        <v>0</v>
      </c>
      <c r="J646" s="202">
        <f>SUM(J489,J567,J201,J390:J391)</f>
        <v>0</v>
      </c>
      <c r="K646" s="202">
        <f>SUM(K489,K567,K201,K390:K391)</f>
        <v>0</v>
      </c>
    </row>
    <row r="647" spans="1:11" ht="25.5" x14ac:dyDescent="0.25">
      <c r="A647" s="3"/>
      <c r="B647" s="22" t="s">
        <v>718</v>
      </c>
      <c r="C647" s="79">
        <v>224</v>
      </c>
      <c r="D647" s="177">
        <f t="shared" si="30"/>
        <v>273000</v>
      </c>
      <c r="E647" s="202">
        <f>SUM(E203)</f>
        <v>0</v>
      </c>
      <c r="F647" s="202">
        <f>SUM(F203)</f>
        <v>0</v>
      </c>
      <c r="G647" s="202">
        <f>SUM(G203,G373)</f>
        <v>273000</v>
      </c>
      <c r="H647" s="177">
        <f t="shared" si="31"/>
        <v>0</v>
      </c>
      <c r="I647" s="202">
        <f>SUM(I203)</f>
        <v>0</v>
      </c>
      <c r="J647" s="202">
        <f>SUM(J203)</f>
        <v>0</v>
      </c>
      <c r="K647" s="202">
        <f>SUM(K203,K373)</f>
        <v>0</v>
      </c>
    </row>
    <row r="648" spans="1:11" ht="25.5" x14ac:dyDescent="0.25">
      <c r="A648" s="3"/>
      <c r="B648" s="22" t="s">
        <v>719</v>
      </c>
      <c r="C648" s="79">
        <v>225</v>
      </c>
      <c r="D648" s="177">
        <f t="shared" si="30"/>
        <v>42640708</v>
      </c>
      <c r="E648" s="202">
        <f>SUM(E649:E656)</f>
        <v>0</v>
      </c>
      <c r="F648" s="202">
        <f>SUM(F649:F656)</f>
        <v>40350800</v>
      </c>
      <c r="G648" s="202">
        <f>SUM(G649:G656)</f>
        <v>2289908</v>
      </c>
      <c r="H648" s="177">
        <f t="shared" si="31"/>
        <v>1152622.52</v>
      </c>
      <c r="I648" s="202">
        <f>SUM(I649:I656)</f>
        <v>0</v>
      </c>
      <c r="J648" s="202">
        <f>SUM(J649:J656)</f>
        <v>0</v>
      </c>
      <c r="K648" s="202">
        <f>SUM(K649:K656)</f>
        <v>1152622.52</v>
      </c>
    </row>
    <row r="649" spans="1:11" x14ac:dyDescent="0.25">
      <c r="A649" s="3"/>
      <c r="B649" s="13" t="s">
        <v>720</v>
      </c>
      <c r="C649" s="134">
        <v>243225</v>
      </c>
      <c r="D649" s="177">
        <f t="shared" si="30"/>
        <v>0</v>
      </c>
      <c r="E649" s="202">
        <f>SUM(E205,E450,E451,E447:E449,E493,E329)</f>
        <v>0</v>
      </c>
      <c r="F649" s="202">
        <f>SUM(F205,F450,F451,F447:F449,F493,F329)</f>
        <v>0</v>
      </c>
      <c r="G649" s="202">
        <f>SUM(G205,G450,G451,G447:G449,G493,G329)</f>
        <v>0</v>
      </c>
      <c r="H649" s="177">
        <f t="shared" si="31"/>
        <v>0</v>
      </c>
      <c r="I649" s="202">
        <f>SUM(I205,I450,I451,I447:I449,I493,I329)</f>
        <v>0</v>
      </c>
      <c r="J649" s="202">
        <f>SUM(J205,J450,J451,J447:J449,J493,J329)</f>
        <v>0</v>
      </c>
      <c r="K649" s="202">
        <f>SUM(K205,K450,K451,K447:K449,K493,K329)</f>
        <v>0</v>
      </c>
    </row>
    <row r="650" spans="1:11" x14ac:dyDescent="0.25">
      <c r="A650" s="3"/>
      <c r="B650" s="13" t="s">
        <v>721</v>
      </c>
      <c r="C650" s="75"/>
      <c r="D650" s="177">
        <f t="shared" si="30"/>
        <v>40814159</v>
      </c>
      <c r="E650" s="202">
        <f>SUM(E206,E328:E333,E363,E440:E446,E494:E495)</f>
        <v>0</v>
      </c>
      <c r="F650" s="202">
        <f>SUM(F206,F328,F363,F440:F446,F494:F495)</f>
        <v>40350800</v>
      </c>
      <c r="G650" s="202">
        <f>SUM(G206,G328,G363,G440:G446,G494:G495,G332)</f>
        <v>463359</v>
      </c>
      <c r="H650" s="177">
        <f t="shared" si="31"/>
        <v>0</v>
      </c>
      <c r="I650" s="202">
        <f>SUM(I206,I328:I333,I363,I440:I446,I494:I495)</f>
        <v>0</v>
      </c>
      <c r="J650" s="202">
        <f>SUM(J206,J328,J363,J440:J446,J494:J495)</f>
        <v>0</v>
      </c>
      <c r="K650" s="202">
        <f>SUM(K206,K328,K363,K440:K446,K494:K495,K332)</f>
        <v>0</v>
      </c>
    </row>
    <row r="651" spans="1:11" ht="25.5" x14ac:dyDescent="0.25">
      <c r="A651" s="3"/>
      <c r="B651" s="13" t="s">
        <v>722</v>
      </c>
      <c r="C651" s="75"/>
      <c r="D651" s="177">
        <f t="shared" si="30"/>
        <v>30000</v>
      </c>
      <c r="E651" s="202">
        <f>SUM(E207,E496)</f>
        <v>0</v>
      </c>
      <c r="F651" s="202">
        <f>SUM(F207,F496)</f>
        <v>0</v>
      </c>
      <c r="G651" s="202">
        <f>SUM(G207,G496)</f>
        <v>30000</v>
      </c>
      <c r="H651" s="177">
        <f t="shared" si="31"/>
        <v>0</v>
      </c>
      <c r="I651" s="202">
        <f>SUM(I207,I496)</f>
        <v>0</v>
      </c>
      <c r="J651" s="202">
        <f>SUM(J207,J496)</f>
        <v>0</v>
      </c>
      <c r="K651" s="202">
        <f>SUM(K207,K496)</f>
        <v>0</v>
      </c>
    </row>
    <row r="652" spans="1:11" x14ac:dyDescent="0.25">
      <c r="A652" s="3"/>
      <c r="B652" s="13" t="s">
        <v>723</v>
      </c>
      <c r="C652" s="75"/>
      <c r="D652" s="177">
        <f t="shared" si="30"/>
        <v>620626</v>
      </c>
      <c r="E652" s="202">
        <f>SUM(E208,E294,E333,E394:E401,E402:E404,E497,E375)</f>
        <v>0</v>
      </c>
      <c r="F652" s="202">
        <f>SUM(F208,F294,F333,F394:F401,F402:F404,F497,F375)</f>
        <v>0</v>
      </c>
      <c r="G652" s="202">
        <f>SUM(G208,G294,G333,G394:G401,G402:G404,G497,G375)</f>
        <v>620626</v>
      </c>
      <c r="H652" s="177">
        <f t="shared" si="31"/>
        <v>599402.1</v>
      </c>
      <c r="I652" s="202">
        <f>SUM(I208,I294,I333,I394:I401,I402:I404,I497,I375)</f>
        <v>0</v>
      </c>
      <c r="J652" s="202">
        <f>SUM(J208,J294,J333,J394:J401,J402:J404,J497,J375)</f>
        <v>0</v>
      </c>
      <c r="K652" s="202">
        <f>SUM(K208,K294,K333,K394:K401,K402:K404,K497,K375)</f>
        <v>599402.1</v>
      </c>
    </row>
    <row r="653" spans="1:11" x14ac:dyDescent="0.25">
      <c r="A653" s="3"/>
      <c r="B653" s="13" t="s">
        <v>724</v>
      </c>
      <c r="C653" s="75"/>
      <c r="D653" s="177">
        <f t="shared" si="30"/>
        <v>0</v>
      </c>
      <c r="E653" s="202">
        <f>SUM(E209,E498)</f>
        <v>0</v>
      </c>
      <c r="F653" s="202">
        <f>SUM(F209,F498)</f>
        <v>0</v>
      </c>
      <c r="G653" s="202">
        <f>SUM(G209,G498)</f>
        <v>0</v>
      </c>
      <c r="H653" s="177">
        <f t="shared" si="31"/>
        <v>0</v>
      </c>
      <c r="I653" s="202">
        <f>SUM(I209,I498)</f>
        <v>0</v>
      </c>
      <c r="J653" s="202">
        <f>SUM(J209,J498)</f>
        <v>0</v>
      </c>
      <c r="K653" s="202">
        <f>SUM(K209,K498)</f>
        <v>0</v>
      </c>
    </row>
    <row r="654" spans="1:11" x14ac:dyDescent="0.25">
      <c r="A654" s="3"/>
      <c r="B654" s="13" t="s">
        <v>716</v>
      </c>
      <c r="C654" s="75"/>
      <c r="D654" s="177">
        <f t="shared" si="30"/>
        <v>644007</v>
      </c>
      <c r="E654" s="202">
        <f>SUM(E210,E499,E404)</f>
        <v>0</v>
      </c>
      <c r="F654" s="202">
        <f>SUM(F210,F499,F404)</f>
        <v>0</v>
      </c>
      <c r="G654" s="202">
        <f>SUM(G210,G499,G404)</f>
        <v>644007</v>
      </c>
      <c r="H654" s="177">
        <f t="shared" si="31"/>
        <v>114220.42</v>
      </c>
      <c r="I654" s="202">
        <f>SUM(I210,I499,I404)</f>
        <v>0</v>
      </c>
      <c r="J654" s="202">
        <f>SUM(J210,J499,J404)</f>
        <v>0</v>
      </c>
      <c r="K654" s="202">
        <f>SUM(K210,K499,K404)</f>
        <v>114220.42</v>
      </c>
    </row>
    <row r="655" spans="1:11" ht="25.5" x14ac:dyDescent="0.25">
      <c r="A655" s="3"/>
      <c r="B655" s="13" t="s">
        <v>725</v>
      </c>
      <c r="C655" s="75"/>
      <c r="D655" s="177">
        <f t="shared" si="30"/>
        <v>34000</v>
      </c>
      <c r="E655" s="202">
        <f>SUM(E211,E500)</f>
        <v>0</v>
      </c>
      <c r="F655" s="202">
        <f>SUM(F211,F500)</f>
        <v>0</v>
      </c>
      <c r="G655" s="202">
        <f>SUM(G211,G500)</f>
        <v>34000</v>
      </c>
      <c r="H655" s="177">
        <f t="shared" si="31"/>
        <v>0</v>
      </c>
      <c r="I655" s="202">
        <f>SUM(I211,I500)</f>
        <v>0</v>
      </c>
      <c r="J655" s="202">
        <f>SUM(J211,J500)</f>
        <v>0</v>
      </c>
      <c r="K655" s="202">
        <f>SUM(K211,K500)</f>
        <v>0</v>
      </c>
    </row>
    <row r="656" spans="1:11" x14ac:dyDescent="0.25">
      <c r="A656" s="3"/>
      <c r="B656" s="13" t="s">
        <v>726</v>
      </c>
      <c r="C656" s="75"/>
      <c r="D656" s="177">
        <f t="shared" si="30"/>
        <v>497916</v>
      </c>
      <c r="E656" s="202">
        <f>SUM(E405,E452,E501,E212)</f>
        <v>0</v>
      </c>
      <c r="F656" s="202">
        <f>SUM(F405,F452,F501,F212)</f>
        <v>0</v>
      </c>
      <c r="G656" s="202">
        <f>SUM(G405,G452,G501,G212)</f>
        <v>497916</v>
      </c>
      <c r="H656" s="177">
        <f t="shared" si="31"/>
        <v>439000</v>
      </c>
      <c r="I656" s="202">
        <f>SUM(I405,I452,I501,I212)</f>
        <v>0</v>
      </c>
      <c r="J656" s="202">
        <f>SUM(J405,J452,J501,J212)</f>
        <v>0</v>
      </c>
      <c r="K656" s="202">
        <f>SUM(K405,K452,K501,K212)</f>
        <v>439000</v>
      </c>
    </row>
    <row r="657" spans="1:11" x14ac:dyDescent="0.25">
      <c r="A657" s="3"/>
      <c r="B657" s="22" t="s">
        <v>727</v>
      </c>
      <c r="C657" s="79">
        <v>226</v>
      </c>
      <c r="D657" s="177">
        <f t="shared" si="30"/>
        <v>2916465</v>
      </c>
      <c r="E657" s="202">
        <f>SUM(E658:E673)</f>
        <v>0</v>
      </c>
      <c r="F657" s="202">
        <f>SUM(F658:F673)</f>
        <v>460230</v>
      </c>
      <c r="G657" s="202">
        <f>SUM(G658:G673)</f>
        <v>2456235</v>
      </c>
      <c r="H657" s="177">
        <f t="shared" si="31"/>
        <v>921703.74999999988</v>
      </c>
      <c r="I657" s="202">
        <f>SUM(I658:I673)</f>
        <v>0</v>
      </c>
      <c r="J657" s="202">
        <f>SUM(J658:J673)</f>
        <v>58331.21</v>
      </c>
      <c r="K657" s="202">
        <f>SUM(K658:K673)</f>
        <v>863372.53999999992</v>
      </c>
    </row>
    <row r="658" spans="1:11" ht="25.5" x14ac:dyDescent="0.25">
      <c r="A658" s="3"/>
      <c r="B658" s="13" t="s">
        <v>549</v>
      </c>
      <c r="C658" s="79"/>
      <c r="D658" s="177">
        <f t="shared" si="30"/>
        <v>0</v>
      </c>
      <c r="E658" s="202">
        <f>SUM(E214,E349,E454,E503,E271)</f>
        <v>0</v>
      </c>
      <c r="F658" s="202">
        <f>SUM(F214,F349,F454,F503,F271,F408)</f>
        <v>0</v>
      </c>
      <c r="G658" s="202">
        <f>SUM(G214,G349,G454,G503,G271)</f>
        <v>0</v>
      </c>
      <c r="H658" s="177">
        <f t="shared" si="31"/>
        <v>0</v>
      </c>
      <c r="I658" s="202">
        <f>SUM(I214,I349,I454,I503,I271)</f>
        <v>0</v>
      </c>
      <c r="J658" s="202">
        <f>SUM(J214,J349,J454,J503,J271,J408)</f>
        <v>0</v>
      </c>
      <c r="K658" s="202">
        <f>SUM(K214,K349,K454,K503,K271)</f>
        <v>0</v>
      </c>
    </row>
    <row r="659" spans="1:11" x14ac:dyDescent="0.25">
      <c r="A659" s="3"/>
      <c r="B659" s="13" t="s">
        <v>728</v>
      </c>
      <c r="C659" s="79"/>
      <c r="D659" s="177">
        <f t="shared" si="30"/>
        <v>97000</v>
      </c>
      <c r="E659" s="202">
        <f>SUM(E215:E216,E505)</f>
        <v>0</v>
      </c>
      <c r="F659" s="202">
        <f>SUM(F215:F216,F505)</f>
        <v>0</v>
      </c>
      <c r="G659" s="202">
        <f>SUM(G215:G216,G505)</f>
        <v>97000</v>
      </c>
      <c r="H659" s="177">
        <f t="shared" si="31"/>
        <v>31918.5</v>
      </c>
      <c r="I659" s="202">
        <f>SUM(I215:I216,I505)</f>
        <v>0</v>
      </c>
      <c r="J659" s="202">
        <f>SUM(J215:J216,J505)</f>
        <v>0</v>
      </c>
      <c r="K659" s="202">
        <f>SUM(K215:K216,K505)</f>
        <v>31918.5</v>
      </c>
    </row>
    <row r="660" spans="1:11" ht="38.25" x14ac:dyDescent="0.25">
      <c r="A660" s="3"/>
      <c r="B660" s="13" t="s">
        <v>729</v>
      </c>
      <c r="C660" s="79"/>
      <c r="D660" s="177">
        <f t="shared" si="30"/>
        <v>0</v>
      </c>
      <c r="E660" s="202">
        <f>SUM(E217,E352)</f>
        <v>0</v>
      </c>
      <c r="F660" s="202">
        <f>SUM(F217,F352)</f>
        <v>0</v>
      </c>
      <c r="G660" s="202">
        <f>SUM(G217,G352)</f>
        <v>0</v>
      </c>
      <c r="H660" s="177">
        <f t="shared" si="31"/>
        <v>0</v>
      </c>
      <c r="I660" s="202">
        <f>SUM(I217,I352)</f>
        <v>0</v>
      </c>
      <c r="J660" s="202">
        <f>SUM(J217,J352)</f>
        <v>0</v>
      </c>
      <c r="K660" s="202">
        <f>SUM(K217,K352)</f>
        <v>0</v>
      </c>
    </row>
    <row r="661" spans="1:11" x14ac:dyDescent="0.25">
      <c r="A661" s="3"/>
      <c r="B661" s="13" t="s">
        <v>730</v>
      </c>
      <c r="C661" s="79"/>
      <c r="D661" s="177">
        <f t="shared" si="30"/>
        <v>700000</v>
      </c>
      <c r="E661" s="202">
        <f>SUM(E351)</f>
        <v>0</v>
      </c>
      <c r="F661" s="202">
        <f>SUM(F351)</f>
        <v>0</v>
      </c>
      <c r="G661" s="202">
        <f>SUM(G351)</f>
        <v>700000</v>
      </c>
      <c r="H661" s="177">
        <f t="shared" si="31"/>
        <v>0</v>
      </c>
      <c r="I661" s="202">
        <f>SUM(I351)</f>
        <v>0</v>
      </c>
      <c r="J661" s="202">
        <f>SUM(J351)</f>
        <v>0</v>
      </c>
      <c r="K661" s="202">
        <f>SUM(K351)</f>
        <v>0</v>
      </c>
    </row>
    <row r="662" spans="1:11" ht="38.25" x14ac:dyDescent="0.25">
      <c r="A662" s="3"/>
      <c r="B662" s="13" t="s">
        <v>731</v>
      </c>
      <c r="C662" s="79"/>
      <c r="D662" s="177">
        <f t="shared" si="30"/>
        <v>0</v>
      </c>
      <c r="E662" s="202">
        <f>SUM(E219,E350,E506,E407)</f>
        <v>0</v>
      </c>
      <c r="F662" s="202">
        <f>SUM(F219,F350,F506,F407)</f>
        <v>0</v>
      </c>
      <c r="G662" s="202">
        <f>SUM(G219,G350,G506)</f>
        <v>0</v>
      </c>
      <c r="H662" s="177">
        <f t="shared" si="31"/>
        <v>0</v>
      </c>
      <c r="I662" s="202">
        <f>SUM(I219,I350,I506,I407)</f>
        <v>0</v>
      </c>
      <c r="J662" s="202">
        <f>SUM(J219,J350,J506,J407)</f>
        <v>0</v>
      </c>
      <c r="K662" s="202">
        <f>SUM(K219,K350,K506)</f>
        <v>0</v>
      </c>
    </row>
    <row r="663" spans="1:11" x14ac:dyDescent="0.25">
      <c r="A663" s="3"/>
      <c r="B663" s="13" t="s">
        <v>548</v>
      </c>
      <c r="C663" s="79"/>
      <c r="D663" s="177">
        <f t="shared" si="30"/>
        <v>0</v>
      </c>
      <c r="E663" s="202">
        <f>SUM(E220,E455,E507)</f>
        <v>0</v>
      </c>
      <c r="F663" s="202">
        <f>SUM(F220,F455,F507)</f>
        <v>0</v>
      </c>
      <c r="G663" s="202">
        <f>SUM(G220,G455,G507)</f>
        <v>0</v>
      </c>
      <c r="H663" s="177">
        <f t="shared" si="31"/>
        <v>0</v>
      </c>
      <c r="I663" s="202">
        <f>SUM(I220,I455,I507)</f>
        <v>0</v>
      </c>
      <c r="J663" s="202">
        <f>SUM(J220,J455,J507)</f>
        <v>0</v>
      </c>
      <c r="K663" s="202">
        <f>SUM(K220,K455,K507)</f>
        <v>0</v>
      </c>
    </row>
    <row r="664" spans="1:11" ht="25.5" x14ac:dyDescent="0.25">
      <c r="A664" s="3"/>
      <c r="B664" s="68" t="s">
        <v>732</v>
      </c>
      <c r="C664" s="79"/>
      <c r="D664" s="177">
        <f t="shared" si="30"/>
        <v>145200</v>
      </c>
      <c r="E664" s="202">
        <f t="shared" ref="E664:G667" si="32">SUM(E221,E508)</f>
        <v>0</v>
      </c>
      <c r="F664" s="202">
        <f t="shared" si="32"/>
        <v>0</v>
      </c>
      <c r="G664" s="202">
        <f t="shared" si="32"/>
        <v>145200</v>
      </c>
      <c r="H664" s="177">
        <f t="shared" si="31"/>
        <v>141970.18</v>
      </c>
      <c r="I664" s="202">
        <f t="shared" ref="I664:K667" si="33">SUM(I221,I508)</f>
        <v>0</v>
      </c>
      <c r="J664" s="202">
        <f t="shared" si="33"/>
        <v>0</v>
      </c>
      <c r="K664" s="202">
        <f t="shared" si="33"/>
        <v>141970.18</v>
      </c>
    </row>
    <row r="665" spans="1:11" ht="25.5" x14ac:dyDescent="0.25">
      <c r="A665" s="3"/>
      <c r="B665" s="13" t="s">
        <v>733</v>
      </c>
      <c r="C665" s="79"/>
      <c r="D665" s="177">
        <f t="shared" si="30"/>
        <v>8000</v>
      </c>
      <c r="E665" s="202">
        <f t="shared" si="32"/>
        <v>0</v>
      </c>
      <c r="F665" s="202">
        <f t="shared" si="32"/>
        <v>0</v>
      </c>
      <c r="G665" s="202">
        <f t="shared" si="32"/>
        <v>8000</v>
      </c>
      <c r="H665" s="177">
        <f t="shared" si="31"/>
        <v>0</v>
      </c>
      <c r="I665" s="202">
        <f t="shared" si="33"/>
        <v>0</v>
      </c>
      <c r="J665" s="202">
        <f t="shared" si="33"/>
        <v>0</v>
      </c>
      <c r="K665" s="202">
        <f t="shared" si="33"/>
        <v>0</v>
      </c>
    </row>
    <row r="666" spans="1:11" x14ac:dyDescent="0.25">
      <c r="A666" s="3"/>
      <c r="B666" s="13" t="s">
        <v>734</v>
      </c>
      <c r="C666" s="79"/>
      <c r="D666" s="177">
        <f t="shared" si="30"/>
        <v>30800</v>
      </c>
      <c r="E666" s="202">
        <f t="shared" si="32"/>
        <v>0</v>
      </c>
      <c r="F666" s="202">
        <f t="shared" si="32"/>
        <v>0</v>
      </c>
      <c r="G666" s="202">
        <f t="shared" si="32"/>
        <v>30800</v>
      </c>
      <c r="H666" s="177">
        <f t="shared" si="31"/>
        <v>13356.96</v>
      </c>
      <c r="I666" s="202">
        <f t="shared" si="33"/>
        <v>0</v>
      </c>
      <c r="J666" s="202">
        <f t="shared" si="33"/>
        <v>0</v>
      </c>
      <c r="K666" s="202">
        <f t="shared" si="33"/>
        <v>13356.96</v>
      </c>
    </row>
    <row r="667" spans="1:11" x14ac:dyDescent="0.25">
      <c r="A667" s="3"/>
      <c r="B667" s="13" t="s">
        <v>735</v>
      </c>
      <c r="C667" s="79"/>
      <c r="D667" s="177">
        <f t="shared" si="30"/>
        <v>200000</v>
      </c>
      <c r="E667" s="202">
        <f t="shared" si="32"/>
        <v>0</v>
      </c>
      <c r="F667" s="202">
        <f t="shared" si="32"/>
        <v>0</v>
      </c>
      <c r="G667" s="202">
        <f t="shared" si="32"/>
        <v>200000</v>
      </c>
      <c r="H667" s="177">
        <f t="shared" si="31"/>
        <v>0</v>
      </c>
      <c r="I667" s="202">
        <f t="shared" si="33"/>
        <v>0</v>
      </c>
      <c r="J667" s="202">
        <f t="shared" si="33"/>
        <v>0</v>
      </c>
      <c r="K667" s="202">
        <f t="shared" si="33"/>
        <v>0</v>
      </c>
    </row>
    <row r="668" spans="1:11" x14ac:dyDescent="0.25">
      <c r="A668" s="3"/>
      <c r="B668" s="13" t="s">
        <v>736</v>
      </c>
      <c r="C668" s="79"/>
      <c r="D668" s="177">
        <f t="shared" si="30"/>
        <v>24000</v>
      </c>
      <c r="E668" s="202">
        <f>SUM(E225:E226,E512)</f>
        <v>0</v>
      </c>
      <c r="F668" s="202">
        <f>SUM(F225:F226,F512)</f>
        <v>0</v>
      </c>
      <c r="G668" s="202">
        <f>SUM(G225:G226,G512)</f>
        <v>24000</v>
      </c>
      <c r="H668" s="177">
        <f t="shared" si="31"/>
        <v>0</v>
      </c>
      <c r="I668" s="202">
        <f>SUM(I225:I226,I512)</f>
        <v>0</v>
      </c>
      <c r="J668" s="202">
        <f>SUM(J225:J226,J512)</f>
        <v>0</v>
      </c>
      <c r="K668" s="202">
        <f>SUM(K225:K226,K512)</f>
        <v>0</v>
      </c>
    </row>
    <row r="669" spans="1:11" ht="25.5" x14ac:dyDescent="0.25">
      <c r="A669" s="3"/>
      <c r="B669" s="13" t="s">
        <v>737</v>
      </c>
      <c r="C669" s="79"/>
      <c r="D669" s="177">
        <f t="shared" si="30"/>
        <v>474174</v>
      </c>
      <c r="E669" s="202">
        <f>SUM(E227,E513,E578)</f>
        <v>0</v>
      </c>
      <c r="F669" s="202">
        <f>SUM(F227,F513,F578)</f>
        <v>0</v>
      </c>
      <c r="G669" s="202">
        <f>SUM(G227,G513,G578)</f>
        <v>474174</v>
      </c>
      <c r="H669" s="177">
        <f t="shared" si="31"/>
        <v>15000</v>
      </c>
      <c r="I669" s="202">
        <f>SUM(I227,I513,I578)</f>
        <v>0</v>
      </c>
      <c r="J669" s="202">
        <f>SUM(J227,J513,J578)</f>
        <v>0</v>
      </c>
      <c r="K669" s="202">
        <f>SUM(K227,K513,K578)</f>
        <v>15000</v>
      </c>
    </row>
    <row r="670" spans="1:11" ht="25.5" x14ac:dyDescent="0.25">
      <c r="A670" s="3"/>
      <c r="B670" s="13" t="s">
        <v>738</v>
      </c>
      <c r="C670" s="79"/>
      <c r="D670" s="177">
        <f t="shared" si="30"/>
        <v>0</v>
      </c>
      <c r="E670" s="202">
        <f>SUM(E228,E514,E272)</f>
        <v>0</v>
      </c>
      <c r="F670" s="202">
        <f>SUM(F228,F514,F272)</f>
        <v>0</v>
      </c>
      <c r="G670" s="202">
        <f>SUM(G228,G514,G272)</f>
        <v>0</v>
      </c>
      <c r="H670" s="177">
        <f t="shared" si="31"/>
        <v>0</v>
      </c>
      <c r="I670" s="202">
        <f>SUM(I228,I514,I272)</f>
        <v>0</v>
      </c>
      <c r="J670" s="202">
        <f>SUM(J228,J514,J272)</f>
        <v>0</v>
      </c>
      <c r="K670" s="202">
        <f>SUM(K228,K514,K272)</f>
        <v>0</v>
      </c>
    </row>
    <row r="671" spans="1:11" ht="25.5" x14ac:dyDescent="0.25">
      <c r="A671" s="3"/>
      <c r="B671" s="13" t="s">
        <v>739</v>
      </c>
      <c r="C671" s="79"/>
      <c r="D671" s="177">
        <f t="shared" si="30"/>
        <v>5000</v>
      </c>
      <c r="E671" s="202">
        <f>SUM(E229,E515)</f>
        <v>0</v>
      </c>
      <c r="F671" s="202">
        <f>SUM(F229,F515)</f>
        <v>0</v>
      </c>
      <c r="G671" s="202">
        <f>SUM(G229,G515)</f>
        <v>5000</v>
      </c>
      <c r="H671" s="177">
        <f t="shared" si="31"/>
        <v>0</v>
      </c>
      <c r="I671" s="202">
        <f>SUM(I229,I515)</f>
        <v>0</v>
      </c>
      <c r="J671" s="202">
        <f>SUM(J229,J515)</f>
        <v>0</v>
      </c>
      <c r="K671" s="202">
        <f>SUM(K229,K515)</f>
        <v>0</v>
      </c>
    </row>
    <row r="672" spans="1:11" x14ac:dyDescent="0.25">
      <c r="A672" s="3"/>
      <c r="B672" s="13" t="s">
        <v>716</v>
      </c>
      <c r="C672" s="79"/>
      <c r="D672" s="177">
        <f t="shared" si="30"/>
        <v>409200</v>
      </c>
      <c r="E672" s="202">
        <f>SUM(E230,E516,E590)</f>
        <v>0</v>
      </c>
      <c r="F672" s="202">
        <f>SUM(F230,F516,F590)</f>
        <v>401700</v>
      </c>
      <c r="G672" s="202">
        <f>SUM(G230,G516,G590)</f>
        <v>7500</v>
      </c>
      <c r="H672" s="177">
        <f t="shared" si="31"/>
        <v>59400.42</v>
      </c>
      <c r="I672" s="202">
        <f>SUM(I230,I516,I590)</f>
        <v>0</v>
      </c>
      <c r="J672" s="202">
        <f>SUM(J230,J516,J590)</f>
        <v>58331.21</v>
      </c>
      <c r="K672" s="202">
        <f>SUM(K230,K516,K590)</f>
        <v>1069.21</v>
      </c>
    </row>
    <row r="673" spans="1:11" x14ac:dyDescent="0.25">
      <c r="A673" s="3"/>
      <c r="B673" s="13" t="s">
        <v>726</v>
      </c>
      <c r="C673" s="79"/>
      <c r="D673" s="177">
        <f t="shared" si="30"/>
        <v>823091</v>
      </c>
      <c r="E673" s="202">
        <f>SUM(E231,E292:E293,E335,E407,E517,E273,E504,E320:E321,E591,E218,E308,E377)</f>
        <v>0</v>
      </c>
      <c r="F673" s="202">
        <f>SUM(F231,F292:F293,F335,F407,F517,F273,F504,F320:F321,F591,F218,F308,F377)</f>
        <v>58530</v>
      </c>
      <c r="G673" s="202">
        <f>SUM(G231,G292:G293,G335,G407,G517,G273,G504,G320:G321,G591,G218,G308,G377)</f>
        <v>764561</v>
      </c>
      <c r="H673" s="177">
        <f t="shared" si="31"/>
        <v>660057.68999999994</v>
      </c>
      <c r="I673" s="202">
        <f>SUM(I231,I292:I293,I335,I407,I517,I273,I504,I320:I321,I591,I218,I308,I377)</f>
        <v>0</v>
      </c>
      <c r="J673" s="202">
        <f>SUM(J231,J292:J293,J335,J407,J517,J273,J504,J320:J321,J591,J218,J308,J377)</f>
        <v>0</v>
      </c>
      <c r="K673" s="202">
        <f>SUM(K231,K292:K293,K335,K407,K517,K273,K504,K320:K321,K591,K218,K308,K377)</f>
        <v>660057.68999999994</v>
      </c>
    </row>
    <row r="674" spans="1:11" x14ac:dyDescent="0.25">
      <c r="A674" s="3"/>
      <c r="B674" s="22" t="s">
        <v>740</v>
      </c>
      <c r="C674" s="79">
        <v>227</v>
      </c>
      <c r="D674" s="177">
        <f t="shared" si="30"/>
        <v>14000</v>
      </c>
      <c r="E674" s="202">
        <f>SUM(E233,E519)</f>
        <v>0</v>
      </c>
      <c r="F674" s="202">
        <f>SUM(F233,F519)</f>
        <v>0</v>
      </c>
      <c r="G674" s="202">
        <f>SUM(G233,G519)</f>
        <v>14000</v>
      </c>
      <c r="H674" s="177">
        <f t="shared" si="31"/>
        <v>0</v>
      </c>
      <c r="I674" s="202">
        <f>SUM(I233,I519)</f>
        <v>0</v>
      </c>
      <c r="J674" s="202">
        <f>SUM(J233,J519)</f>
        <v>0</v>
      </c>
      <c r="K674" s="202">
        <f>SUM(K233,K519)</f>
        <v>0</v>
      </c>
    </row>
    <row r="675" spans="1:11" x14ac:dyDescent="0.25">
      <c r="A675" s="3"/>
      <c r="B675" s="22" t="s">
        <v>741</v>
      </c>
      <c r="C675" s="79">
        <v>228</v>
      </c>
      <c r="D675" s="177">
        <f t="shared" si="30"/>
        <v>0</v>
      </c>
      <c r="E675" s="202">
        <f>SUM(E337,E354,E457:E459)</f>
        <v>0</v>
      </c>
      <c r="F675" s="202">
        <f>SUM(F337,F354,F457:F459)</f>
        <v>0</v>
      </c>
      <c r="G675" s="202">
        <f>SUM(G337,G354,G457:G459)</f>
        <v>0</v>
      </c>
      <c r="H675" s="177">
        <f t="shared" si="31"/>
        <v>0</v>
      </c>
      <c r="I675" s="202">
        <f>SUM(I337,I354,I457:I459)</f>
        <v>0</v>
      </c>
      <c r="J675" s="202">
        <f>SUM(J337,J354,J457:J459)</f>
        <v>0</v>
      </c>
      <c r="K675" s="202">
        <f>SUM(K337,K354,K457:K459)</f>
        <v>0</v>
      </c>
    </row>
    <row r="676" spans="1:11" ht="25.5" x14ac:dyDescent="0.25">
      <c r="A676" s="3"/>
      <c r="B676" s="22" t="s">
        <v>742</v>
      </c>
      <c r="C676" s="79">
        <v>231</v>
      </c>
      <c r="D676" s="177">
        <f t="shared" si="30"/>
        <v>0</v>
      </c>
      <c r="E676" s="202">
        <f>SUM(E592)</f>
        <v>0</v>
      </c>
      <c r="F676" s="202">
        <f>SUM(F592)</f>
        <v>0</v>
      </c>
      <c r="G676" s="202">
        <f>SUM(G592)</f>
        <v>0</v>
      </c>
      <c r="H676" s="177">
        <f t="shared" si="31"/>
        <v>0</v>
      </c>
      <c r="I676" s="202">
        <f>SUM(I592)</f>
        <v>0</v>
      </c>
      <c r="J676" s="202">
        <f>SUM(J592)</f>
        <v>0</v>
      </c>
      <c r="K676" s="202">
        <f>SUM(K592)</f>
        <v>0</v>
      </c>
    </row>
    <row r="677" spans="1:11" ht="25.5" x14ac:dyDescent="0.25">
      <c r="A677" s="3"/>
      <c r="B677" s="22" t="s">
        <v>612</v>
      </c>
      <c r="C677" s="79">
        <v>241</v>
      </c>
      <c r="D677" s="177">
        <f t="shared" si="30"/>
        <v>27788276</v>
      </c>
      <c r="E677" s="202">
        <f>SUM(E311:E313,E344:E346,E356,E365:E366,E371,E410:E420,E461)</f>
        <v>0</v>
      </c>
      <c r="F677" s="202">
        <f>SUM(F311:F313,F344:F346,F356,F365:F366,F371,F410:F420)</f>
        <v>2346990</v>
      </c>
      <c r="G677" s="202">
        <f>SUM(G311:G313,G344:G346,G356,G365:G366,G371,G410:G420)</f>
        <v>25441286</v>
      </c>
      <c r="H677" s="177">
        <f t="shared" si="31"/>
        <v>7694649.8199999994</v>
      </c>
      <c r="I677" s="202">
        <f>SUM(I311:I313,I344:I346,I356,I365:I366,I371,I410:I420,I461)</f>
        <v>0</v>
      </c>
      <c r="J677" s="202">
        <f>SUM(J311:J313,J344:J346,J356,J365:J366,J371,J410:J420)</f>
        <v>70000</v>
      </c>
      <c r="K677" s="202">
        <f>SUM(K311:K313,K344:K346,K356,K365:K366,K371,K410:K420)</f>
        <v>7624649.8199999994</v>
      </c>
    </row>
    <row r="678" spans="1:11" ht="25.5" x14ac:dyDescent="0.25">
      <c r="A678" s="3"/>
      <c r="B678" s="22" t="s">
        <v>743</v>
      </c>
      <c r="C678" s="79">
        <v>246</v>
      </c>
      <c r="D678" s="177">
        <f t="shared" si="30"/>
        <v>0</v>
      </c>
      <c r="E678" s="202">
        <f>SUM(E315)</f>
        <v>0</v>
      </c>
      <c r="F678" s="202">
        <f>SUM(F315,F461)</f>
        <v>0</v>
      </c>
      <c r="G678" s="202">
        <f>SUM(G315,G461)</f>
        <v>0</v>
      </c>
      <c r="H678" s="177">
        <f t="shared" si="31"/>
        <v>0</v>
      </c>
      <c r="I678" s="202">
        <f>SUM(I315)</f>
        <v>0</v>
      </c>
      <c r="J678" s="202">
        <f>SUM(J315,J461)</f>
        <v>0</v>
      </c>
      <c r="K678" s="202">
        <f>SUM(K315,K461)</f>
        <v>0</v>
      </c>
    </row>
    <row r="679" spans="1:11" ht="25.5" x14ac:dyDescent="0.25">
      <c r="A679" s="3"/>
      <c r="B679" s="22" t="s">
        <v>348</v>
      </c>
      <c r="C679" s="79">
        <v>251</v>
      </c>
      <c r="D679" s="177">
        <f t="shared" si="30"/>
        <v>8463000</v>
      </c>
      <c r="E679" s="202">
        <f>SUM(E278,E572,E579,E323,E463)</f>
        <v>0</v>
      </c>
      <c r="F679" s="202">
        <f>SUM(F278,F572,F579,F323,F463)</f>
        <v>0</v>
      </c>
      <c r="G679" s="202">
        <f>SUM(G278,G572,G579,G323,G463)</f>
        <v>8463000</v>
      </c>
      <c r="H679" s="177">
        <f t="shared" si="31"/>
        <v>1250000</v>
      </c>
      <c r="I679" s="202">
        <f>SUM(I278,I572,I579,I323,I463)</f>
        <v>0</v>
      </c>
      <c r="J679" s="202">
        <f>SUM(J278,J572,J579,J323,J463)</f>
        <v>0</v>
      </c>
      <c r="K679" s="202">
        <f>SUM(K278,K572,K579,K323,K463)</f>
        <v>1250000</v>
      </c>
    </row>
    <row r="680" spans="1:11" x14ac:dyDescent="0.25">
      <c r="A680" s="3"/>
      <c r="B680" s="22" t="s">
        <v>744</v>
      </c>
      <c r="C680" s="79">
        <v>264</v>
      </c>
      <c r="D680" s="177">
        <f t="shared" si="30"/>
        <v>108000</v>
      </c>
      <c r="E680" s="202">
        <f>SUM(E236,E573)</f>
        <v>0</v>
      </c>
      <c r="F680" s="202">
        <f>SUM(F236,F573)</f>
        <v>0</v>
      </c>
      <c r="G680" s="202">
        <f>SUM(G236,G573)</f>
        <v>108000</v>
      </c>
      <c r="H680" s="177">
        <f t="shared" si="31"/>
        <v>17815.400000000001</v>
      </c>
      <c r="I680" s="202">
        <f>SUM(I236,I573)</f>
        <v>0</v>
      </c>
      <c r="J680" s="202">
        <f>SUM(J236,J573)</f>
        <v>0</v>
      </c>
      <c r="K680" s="202">
        <f>SUM(K236,K573)</f>
        <v>17815.400000000001</v>
      </c>
    </row>
    <row r="681" spans="1:11" x14ac:dyDescent="0.25">
      <c r="A681" s="3"/>
      <c r="B681" s="22" t="s">
        <v>745</v>
      </c>
      <c r="C681" s="79">
        <v>266</v>
      </c>
      <c r="D681" s="177">
        <f t="shared" si="30"/>
        <v>23435</v>
      </c>
      <c r="E681" s="202">
        <f>SUM(E235,E523,E169,E571)</f>
        <v>0</v>
      </c>
      <c r="F681" s="202">
        <f>SUM(F235,F523,F169,F571)</f>
        <v>0</v>
      </c>
      <c r="G681" s="202">
        <f>SUM(G235,G523,G169,G571)</f>
        <v>23435</v>
      </c>
      <c r="H681" s="177">
        <f t="shared" si="31"/>
        <v>6303.3099999999995</v>
      </c>
      <c r="I681" s="202">
        <f>SUM(I235,I523,I169,I571)</f>
        <v>0</v>
      </c>
      <c r="J681" s="202">
        <f>SUM(J235,J523,J169,J571)</f>
        <v>0</v>
      </c>
      <c r="K681" s="202">
        <f>SUM(K235,K523,K169,K571)</f>
        <v>6303.3099999999995</v>
      </c>
    </row>
    <row r="682" spans="1:11" x14ac:dyDescent="0.25">
      <c r="A682" s="3"/>
      <c r="B682" s="22" t="s">
        <v>746</v>
      </c>
      <c r="C682" s="79">
        <v>290</v>
      </c>
      <c r="D682" s="177">
        <f t="shared" si="30"/>
        <v>724800</v>
      </c>
      <c r="E682" s="202">
        <f>SUM(E683:E692)</f>
        <v>0</v>
      </c>
      <c r="F682" s="202">
        <f>SUM(F683:F692)</f>
        <v>0</v>
      </c>
      <c r="G682" s="202">
        <f>SUM(G683:G692)</f>
        <v>724800</v>
      </c>
      <c r="H682" s="177">
        <f t="shared" si="31"/>
        <v>5455</v>
      </c>
      <c r="I682" s="202">
        <f>SUM(I683:I692)</f>
        <v>0</v>
      </c>
      <c r="J682" s="202">
        <f>SUM(J683:J692)</f>
        <v>0</v>
      </c>
      <c r="K682" s="202">
        <f>SUM(K683:K692)</f>
        <v>5455</v>
      </c>
    </row>
    <row r="683" spans="1:11" ht="25.5" x14ac:dyDescent="0.25">
      <c r="A683" s="3"/>
      <c r="B683" s="13" t="s">
        <v>294</v>
      </c>
      <c r="C683" s="79">
        <v>291</v>
      </c>
      <c r="D683" s="177">
        <f t="shared" si="30"/>
        <v>0</v>
      </c>
      <c r="E683" s="202">
        <f>SUM(E238,E527)</f>
        <v>0</v>
      </c>
      <c r="F683" s="202">
        <f>SUM(F238,F527)</f>
        <v>0</v>
      </c>
      <c r="G683" s="202">
        <f>SUM(G238,G527)</f>
        <v>0</v>
      </c>
      <c r="H683" s="177">
        <f t="shared" si="31"/>
        <v>0</v>
      </c>
      <c r="I683" s="202">
        <f>SUM(I238,I527)</f>
        <v>0</v>
      </c>
      <c r="J683" s="202">
        <f>SUM(J238,J527)</f>
        <v>0</v>
      </c>
      <c r="K683" s="202">
        <f>SUM(K238,K527)</f>
        <v>0</v>
      </c>
    </row>
    <row r="684" spans="1:11" ht="25.5" x14ac:dyDescent="0.25">
      <c r="A684" s="3"/>
      <c r="B684" s="13" t="s">
        <v>296</v>
      </c>
      <c r="C684" s="79">
        <v>291</v>
      </c>
      <c r="D684" s="177">
        <f t="shared" si="30"/>
        <v>10000</v>
      </c>
      <c r="E684" s="202">
        <f t="shared" ref="E684:G687" si="34">SUM(E239,E526)</f>
        <v>0</v>
      </c>
      <c r="F684" s="202">
        <f t="shared" si="34"/>
        <v>0</v>
      </c>
      <c r="G684" s="202">
        <f t="shared" si="34"/>
        <v>10000</v>
      </c>
      <c r="H684" s="177">
        <f t="shared" si="31"/>
        <v>2375</v>
      </c>
      <c r="I684" s="202">
        <f t="shared" ref="I684:K687" si="35">SUM(I239,I526)</f>
        <v>0</v>
      </c>
      <c r="J684" s="202">
        <f t="shared" si="35"/>
        <v>0</v>
      </c>
      <c r="K684" s="202">
        <f t="shared" si="35"/>
        <v>2375</v>
      </c>
    </row>
    <row r="685" spans="1:11" x14ac:dyDescent="0.25">
      <c r="A685" s="3"/>
      <c r="B685" s="13" t="s">
        <v>298</v>
      </c>
      <c r="C685" s="79">
        <v>291</v>
      </c>
      <c r="D685" s="177">
        <f t="shared" si="30"/>
        <v>0</v>
      </c>
      <c r="E685" s="202">
        <f t="shared" si="34"/>
        <v>0</v>
      </c>
      <c r="F685" s="202">
        <f t="shared" si="34"/>
        <v>0</v>
      </c>
      <c r="G685" s="202">
        <f t="shared" si="34"/>
        <v>0</v>
      </c>
      <c r="H685" s="177">
        <f t="shared" si="31"/>
        <v>0</v>
      </c>
      <c r="I685" s="202">
        <f t="shared" si="35"/>
        <v>0</v>
      </c>
      <c r="J685" s="202">
        <f t="shared" si="35"/>
        <v>0</v>
      </c>
      <c r="K685" s="202">
        <f t="shared" si="35"/>
        <v>0</v>
      </c>
    </row>
    <row r="686" spans="1:11" ht="25.5" x14ac:dyDescent="0.25">
      <c r="A686" s="3"/>
      <c r="B686" s="13" t="s">
        <v>300</v>
      </c>
      <c r="C686" s="79">
        <v>291</v>
      </c>
      <c r="D686" s="177">
        <f t="shared" si="30"/>
        <v>3080</v>
      </c>
      <c r="E686" s="202">
        <f t="shared" si="34"/>
        <v>0</v>
      </c>
      <c r="F686" s="202">
        <f t="shared" si="34"/>
        <v>0</v>
      </c>
      <c r="G686" s="202">
        <f t="shared" si="34"/>
        <v>3080</v>
      </c>
      <c r="H686" s="177">
        <f t="shared" si="31"/>
        <v>3080</v>
      </c>
      <c r="I686" s="202">
        <f t="shared" si="35"/>
        <v>0</v>
      </c>
      <c r="J686" s="202">
        <f t="shared" si="35"/>
        <v>0</v>
      </c>
      <c r="K686" s="202">
        <f t="shared" si="35"/>
        <v>3080</v>
      </c>
    </row>
    <row r="687" spans="1:11" ht="25.5" x14ac:dyDescent="0.25">
      <c r="A687" s="3"/>
      <c r="B687" s="13" t="s">
        <v>747</v>
      </c>
      <c r="C687" s="79">
        <v>292</v>
      </c>
      <c r="D687" s="177">
        <f t="shared" si="30"/>
        <v>0</v>
      </c>
      <c r="E687" s="202">
        <f t="shared" si="34"/>
        <v>0</v>
      </c>
      <c r="F687" s="202">
        <f t="shared" si="34"/>
        <v>0</v>
      </c>
      <c r="G687" s="202">
        <f t="shared" si="34"/>
        <v>0</v>
      </c>
      <c r="H687" s="177">
        <f t="shared" si="31"/>
        <v>0</v>
      </c>
      <c r="I687" s="202">
        <f t="shared" si="35"/>
        <v>0</v>
      </c>
      <c r="J687" s="202">
        <f t="shared" si="35"/>
        <v>0</v>
      </c>
      <c r="K687" s="202">
        <f t="shared" si="35"/>
        <v>0</v>
      </c>
    </row>
    <row r="688" spans="1:11" x14ac:dyDescent="0.25">
      <c r="A688" s="3"/>
      <c r="B688" s="13" t="s">
        <v>304</v>
      </c>
      <c r="C688" s="79">
        <v>297</v>
      </c>
      <c r="D688" s="177">
        <f t="shared" si="30"/>
        <v>49920</v>
      </c>
      <c r="E688" s="202">
        <f>SUM(E243,E530,E583)</f>
        <v>0</v>
      </c>
      <c r="F688" s="202">
        <f>SUM(F243,F530,F583)</f>
        <v>0</v>
      </c>
      <c r="G688" s="202">
        <f>SUM(G243,G530,G583)</f>
        <v>49920</v>
      </c>
      <c r="H688" s="177">
        <f t="shared" si="31"/>
        <v>0</v>
      </c>
      <c r="I688" s="202">
        <f>SUM(I243,I530,I583)</f>
        <v>0</v>
      </c>
      <c r="J688" s="202">
        <f>SUM(J243,J530,J583)</f>
        <v>0</v>
      </c>
      <c r="K688" s="202">
        <f>SUM(K243,K530,K583)</f>
        <v>0</v>
      </c>
    </row>
    <row r="689" spans="1:11" x14ac:dyDescent="0.25">
      <c r="A689" s="3"/>
      <c r="B689" s="13" t="s">
        <v>748</v>
      </c>
      <c r="C689" s="79">
        <v>297</v>
      </c>
      <c r="D689" s="177">
        <f t="shared" si="30"/>
        <v>661800</v>
      </c>
      <c r="E689" s="202">
        <f>SUM(E264:E265,E268)</f>
        <v>0</v>
      </c>
      <c r="F689" s="202">
        <f>SUM(F264:F265,F268)</f>
        <v>0</v>
      </c>
      <c r="G689" s="202">
        <f>SUM(G264:G265,G268)</f>
        <v>661800</v>
      </c>
      <c r="H689" s="177">
        <f t="shared" si="31"/>
        <v>0</v>
      </c>
      <c r="I689" s="202">
        <f>SUM(I264:I265,I268)</f>
        <v>0</v>
      </c>
      <c r="J689" s="202">
        <f>SUM(J264:J265,J268)</f>
        <v>0</v>
      </c>
      <c r="K689" s="202">
        <f>SUM(K264:K265,K268)</f>
        <v>0</v>
      </c>
    </row>
    <row r="690" spans="1:11" ht="25.5" x14ac:dyDescent="0.25">
      <c r="A690" s="3"/>
      <c r="B690" s="13" t="s">
        <v>749</v>
      </c>
      <c r="C690" s="79">
        <v>296</v>
      </c>
      <c r="D690" s="177">
        <f t="shared" si="30"/>
        <v>0</v>
      </c>
      <c r="E690" s="202">
        <v>0</v>
      </c>
      <c r="F690" s="202">
        <v>0</v>
      </c>
      <c r="G690" s="202">
        <v>0</v>
      </c>
      <c r="H690" s="177">
        <f t="shared" si="31"/>
        <v>0</v>
      </c>
      <c r="I690" s="202">
        <v>0</v>
      </c>
      <c r="J690" s="202">
        <v>0</v>
      </c>
      <c r="K690" s="202">
        <v>0</v>
      </c>
    </row>
    <row r="691" spans="1:11" x14ac:dyDescent="0.25">
      <c r="A691" s="3"/>
      <c r="B691" s="13" t="s">
        <v>750</v>
      </c>
      <c r="C691" s="79">
        <v>295</v>
      </c>
      <c r="D691" s="177">
        <f t="shared" si="30"/>
        <v>0</v>
      </c>
      <c r="E691" s="202">
        <f>SUM(E276,E532)</f>
        <v>0</v>
      </c>
      <c r="F691" s="202">
        <f>SUM(F276,F532)</f>
        <v>0</v>
      </c>
      <c r="G691" s="202">
        <f>SUM(G276,G532,G379)</f>
        <v>0</v>
      </c>
      <c r="H691" s="177">
        <f t="shared" si="31"/>
        <v>0</v>
      </c>
      <c r="I691" s="202">
        <f>SUM(I276,I532)</f>
        <v>0</v>
      </c>
      <c r="J691" s="202">
        <f>SUM(J276,J532)</f>
        <v>0</v>
      </c>
      <c r="K691" s="202">
        <f>SUM(K276,K532,K379)</f>
        <v>0</v>
      </c>
    </row>
    <row r="692" spans="1:11" ht="25.5" x14ac:dyDescent="0.25">
      <c r="A692" s="3"/>
      <c r="B692" s="13" t="s">
        <v>751</v>
      </c>
      <c r="C692" s="79">
        <v>296</v>
      </c>
      <c r="D692" s="177">
        <f t="shared" si="30"/>
        <v>0</v>
      </c>
      <c r="E692" s="202">
        <f>SUM(E244,E277,E533,E275,E531)</f>
        <v>0</v>
      </c>
      <c r="F692" s="202">
        <f>SUM(F244,F277,F533,F275,F531)</f>
        <v>0</v>
      </c>
      <c r="G692" s="202">
        <f>SUM(G244,G277,G533,G275,G531)</f>
        <v>0</v>
      </c>
      <c r="H692" s="177">
        <f t="shared" si="31"/>
        <v>0</v>
      </c>
      <c r="I692" s="202">
        <f>SUM(I244,I277,I533,I275,I531)</f>
        <v>0</v>
      </c>
      <c r="J692" s="202">
        <f>SUM(J244,J277,J533,J275,J531)</f>
        <v>0</v>
      </c>
      <c r="K692" s="202">
        <f>SUM(K244,K277,K533,K275,K531)</f>
        <v>0</v>
      </c>
    </row>
    <row r="693" spans="1:11" ht="25.5" x14ac:dyDescent="0.25">
      <c r="A693" s="3"/>
      <c r="B693" s="22" t="s">
        <v>752</v>
      </c>
      <c r="C693" s="79">
        <v>310</v>
      </c>
      <c r="D693" s="177">
        <f t="shared" si="30"/>
        <v>0</v>
      </c>
      <c r="E693" s="202">
        <f>SUM(E694:E702)</f>
        <v>0</v>
      </c>
      <c r="F693" s="202">
        <f>SUM(F694:F702)</f>
        <v>0</v>
      </c>
      <c r="G693" s="202">
        <f>SUM(G694:G702)</f>
        <v>0</v>
      </c>
      <c r="H693" s="177">
        <f t="shared" si="31"/>
        <v>0</v>
      </c>
      <c r="I693" s="202">
        <f>SUM(I694:I702)</f>
        <v>0</v>
      </c>
      <c r="J693" s="202">
        <f>SUM(J694:J702)</f>
        <v>0</v>
      </c>
      <c r="K693" s="202">
        <f>SUM(K694:K702)</f>
        <v>0</v>
      </c>
    </row>
    <row r="694" spans="1:11" x14ac:dyDescent="0.25">
      <c r="A694" s="3"/>
      <c r="B694" s="13" t="s">
        <v>753</v>
      </c>
      <c r="C694" s="75"/>
      <c r="D694" s="177">
        <f t="shared" si="30"/>
        <v>0</v>
      </c>
      <c r="E694" s="202">
        <f>SUM(E339,E358)</f>
        <v>0</v>
      </c>
      <c r="F694" s="202">
        <f>SUM(F339,F358)</f>
        <v>0</v>
      </c>
      <c r="G694" s="202">
        <f>SUM(G339,G358)</f>
        <v>0</v>
      </c>
      <c r="H694" s="177">
        <f t="shared" si="31"/>
        <v>0</v>
      </c>
      <c r="I694" s="202">
        <f>SUM(I339,I358)</f>
        <v>0</v>
      </c>
      <c r="J694" s="202">
        <f>SUM(J339,J358)</f>
        <v>0</v>
      </c>
      <c r="K694" s="202">
        <f>SUM(K339,K358)</f>
        <v>0</v>
      </c>
    </row>
    <row r="695" spans="1:11" ht="25.5" x14ac:dyDescent="0.25">
      <c r="A695" s="3"/>
      <c r="B695" s="13" t="s">
        <v>754</v>
      </c>
      <c r="C695" s="75"/>
      <c r="D695" s="177">
        <f t="shared" si="30"/>
        <v>0</v>
      </c>
      <c r="E695" s="202">
        <f>SUM(E465:E467)</f>
        <v>0</v>
      </c>
      <c r="F695" s="202">
        <f>SUM(F465:F467)</f>
        <v>0</v>
      </c>
      <c r="G695" s="202">
        <f>SUM(G465:G467)</f>
        <v>0</v>
      </c>
      <c r="H695" s="177">
        <f t="shared" si="31"/>
        <v>0</v>
      </c>
      <c r="I695" s="202">
        <f>SUM(I465:I467)</f>
        <v>0</v>
      </c>
      <c r="J695" s="202">
        <f>SUM(J465:J467)</f>
        <v>0</v>
      </c>
      <c r="K695" s="202">
        <f>SUM(K465:K467)</f>
        <v>0</v>
      </c>
    </row>
    <row r="696" spans="1:11" x14ac:dyDescent="0.25">
      <c r="A696" s="3"/>
      <c r="B696" s="13" t="s">
        <v>755</v>
      </c>
      <c r="C696" s="75"/>
      <c r="D696" s="177">
        <f t="shared" si="30"/>
        <v>0</v>
      </c>
      <c r="E696" s="202">
        <f>SUM(E422:E423)</f>
        <v>0</v>
      </c>
      <c r="F696" s="202">
        <f>SUM(F422:F423)</f>
        <v>0</v>
      </c>
      <c r="G696" s="202">
        <f>SUM(G422:G423)</f>
        <v>0</v>
      </c>
      <c r="H696" s="177">
        <f t="shared" si="31"/>
        <v>0</v>
      </c>
      <c r="I696" s="202">
        <f>SUM(I422:I423)</f>
        <v>0</v>
      </c>
      <c r="J696" s="202">
        <f>SUM(J422:J423)</f>
        <v>0</v>
      </c>
      <c r="K696" s="202">
        <f>SUM(K422:K423)</f>
        <v>0</v>
      </c>
    </row>
    <row r="697" spans="1:11" ht="25.5" x14ac:dyDescent="0.25">
      <c r="A697" s="3"/>
      <c r="B697" s="13" t="s">
        <v>756</v>
      </c>
      <c r="C697" s="75"/>
      <c r="D697" s="177">
        <f t="shared" si="30"/>
        <v>0</v>
      </c>
      <c r="E697" s="202">
        <f>SUM(E249,E373)</f>
        <v>0</v>
      </c>
      <c r="F697" s="202">
        <f>SUM(F249,F373,F381)</f>
        <v>0</v>
      </c>
      <c r="G697" s="202">
        <f>SUM(G249,G381)</f>
        <v>0</v>
      </c>
      <c r="H697" s="177">
        <f t="shared" si="31"/>
        <v>0</v>
      </c>
      <c r="I697" s="202">
        <f>SUM(I249,I373)</f>
        <v>0</v>
      </c>
      <c r="J697" s="202">
        <f>SUM(J249,J373,J381)</f>
        <v>0</v>
      </c>
      <c r="K697" s="202">
        <f>SUM(K249,K381)</f>
        <v>0</v>
      </c>
    </row>
    <row r="698" spans="1:11" ht="25.5" x14ac:dyDescent="0.25">
      <c r="A698" s="3"/>
      <c r="B698" s="13" t="s">
        <v>757</v>
      </c>
      <c r="C698" s="75"/>
      <c r="D698" s="177">
        <f t="shared" si="30"/>
        <v>0</v>
      </c>
      <c r="E698" s="202">
        <f>SUM(E250,E300,E538)</f>
        <v>0</v>
      </c>
      <c r="F698" s="202">
        <f>SUM(F250,F300,F538,F468)</f>
        <v>0</v>
      </c>
      <c r="G698" s="202">
        <f>SUM(G250,G300,G538,G468)</f>
        <v>0</v>
      </c>
      <c r="H698" s="177">
        <f t="shared" si="31"/>
        <v>0</v>
      </c>
      <c r="I698" s="202">
        <f>SUM(I250,I300,I538)</f>
        <v>0</v>
      </c>
      <c r="J698" s="202">
        <f>SUM(J250,J300,J538,J468)</f>
        <v>0</v>
      </c>
      <c r="K698" s="202">
        <f>SUM(K250,K300,K538,K468)</f>
        <v>0</v>
      </c>
    </row>
    <row r="699" spans="1:11" ht="25.5" x14ac:dyDescent="0.25">
      <c r="A699" s="3"/>
      <c r="B699" s="13" t="s">
        <v>563</v>
      </c>
      <c r="C699" s="75"/>
      <c r="D699" s="177">
        <f t="shared" si="30"/>
        <v>0</v>
      </c>
      <c r="E699" s="202">
        <f>SUM(E252,E298,E424:E425,E469,E539,E541,E340,E306,E316)</f>
        <v>0</v>
      </c>
      <c r="F699" s="202">
        <f>SUM(F252,F298,F424:F425,F469,F539,F541,F340,F306,F316)</f>
        <v>0</v>
      </c>
      <c r="G699" s="202">
        <f>SUM(G252,G298,G424:G425,G469,G539,G541,G340,G306,G316)</f>
        <v>0</v>
      </c>
      <c r="H699" s="177">
        <f t="shared" si="31"/>
        <v>0</v>
      </c>
      <c r="I699" s="202">
        <f>SUM(I252,I298,I424:I425,I469,I539,I541,I340,I306,I316)</f>
        <v>0</v>
      </c>
      <c r="J699" s="202">
        <f>SUM(J252,J298,J424:J425,J469,J539,J541,J340,J306,J316)</f>
        <v>0</v>
      </c>
      <c r="K699" s="202">
        <f>SUM(K252,K298,K424:K425,K469,K539,K541,K340,K306,K316)</f>
        <v>0</v>
      </c>
    </row>
    <row r="700" spans="1:11" x14ac:dyDescent="0.25">
      <c r="A700" s="3"/>
      <c r="B700" s="13" t="s">
        <v>758</v>
      </c>
      <c r="C700" s="75"/>
      <c r="D700" s="177">
        <f t="shared" si="30"/>
        <v>0</v>
      </c>
      <c r="E700" s="202">
        <f>SUM(E251,E540,E297)</f>
        <v>0</v>
      </c>
      <c r="F700" s="202">
        <f>SUM(F251,F540,F297)</f>
        <v>0</v>
      </c>
      <c r="G700" s="202">
        <f>SUM(G251,G540,G297)</f>
        <v>0</v>
      </c>
      <c r="H700" s="177">
        <f t="shared" si="31"/>
        <v>0</v>
      </c>
      <c r="I700" s="202">
        <f>SUM(I251,I540,I297)</f>
        <v>0</v>
      </c>
      <c r="J700" s="202">
        <f>SUM(J251,J540,J297)</f>
        <v>0</v>
      </c>
      <c r="K700" s="202">
        <f>SUM(K251,K540,K297)</f>
        <v>0</v>
      </c>
    </row>
    <row r="701" spans="1:11" x14ac:dyDescent="0.25">
      <c r="A701" s="3"/>
      <c r="B701" s="13" t="s">
        <v>759</v>
      </c>
      <c r="C701" s="79"/>
      <c r="D701" s="177">
        <f t="shared" si="30"/>
        <v>0</v>
      </c>
      <c r="E701" s="202">
        <f>SUM(E253,E299,E585,E542)</f>
        <v>0</v>
      </c>
      <c r="F701" s="202">
        <f>SUM(F253,F299,F585,F542)</f>
        <v>0</v>
      </c>
      <c r="G701" s="202">
        <f>SUM(G253,G299,G585,G542)</f>
        <v>0</v>
      </c>
      <c r="H701" s="177">
        <f t="shared" si="31"/>
        <v>0</v>
      </c>
      <c r="I701" s="202">
        <f>SUM(I253,I299,I585,I542)</f>
        <v>0</v>
      </c>
      <c r="J701" s="202">
        <f>SUM(J253,J299,J585,J542)</f>
        <v>0</v>
      </c>
      <c r="K701" s="202">
        <f>SUM(K253,K299,K585,K542)</f>
        <v>0</v>
      </c>
    </row>
    <row r="702" spans="1:11" x14ac:dyDescent="0.25">
      <c r="A702" s="3"/>
      <c r="B702" s="13" t="s">
        <v>760</v>
      </c>
      <c r="C702" s="79"/>
      <c r="D702" s="177">
        <f t="shared" si="30"/>
        <v>0</v>
      </c>
      <c r="E702" s="202">
        <f>SUM(E368)</f>
        <v>0</v>
      </c>
      <c r="F702" s="202">
        <f>SUM(F368)</f>
        <v>0</v>
      </c>
      <c r="G702" s="202">
        <f>SUM(G368)</f>
        <v>0</v>
      </c>
      <c r="H702" s="177">
        <f t="shared" si="31"/>
        <v>0</v>
      </c>
      <c r="I702" s="202">
        <f>SUM(I368)</f>
        <v>0</v>
      </c>
      <c r="J702" s="202">
        <f>SUM(J368)</f>
        <v>0</v>
      </c>
      <c r="K702" s="202">
        <f>SUM(K368)</f>
        <v>0</v>
      </c>
    </row>
    <row r="703" spans="1:11" ht="25.5" x14ac:dyDescent="0.25">
      <c r="A703" s="3"/>
      <c r="B703" s="22" t="s">
        <v>761</v>
      </c>
      <c r="C703" s="79">
        <v>340</v>
      </c>
      <c r="D703" s="177">
        <f t="shared" si="30"/>
        <v>1423200</v>
      </c>
      <c r="E703" s="202">
        <f>SUM(E704:E710)</f>
        <v>0</v>
      </c>
      <c r="F703" s="202">
        <f>SUM(F704:F710)</f>
        <v>0</v>
      </c>
      <c r="G703" s="202">
        <f>SUM(G704:G710)</f>
        <v>1423200</v>
      </c>
      <c r="H703" s="177">
        <f t="shared" si="31"/>
        <v>455302.2</v>
      </c>
      <c r="I703" s="202">
        <f>SUM(I704:I710)</f>
        <v>0</v>
      </c>
      <c r="J703" s="202">
        <f>SUM(J704:J710)</f>
        <v>0</v>
      </c>
      <c r="K703" s="202">
        <f>SUM(K704:K710)</f>
        <v>455302.2</v>
      </c>
    </row>
    <row r="704" spans="1:11" x14ac:dyDescent="0.25">
      <c r="A704" s="3"/>
      <c r="B704" s="13" t="s">
        <v>762</v>
      </c>
      <c r="C704" s="79">
        <v>343</v>
      </c>
      <c r="D704" s="177">
        <f t="shared" si="30"/>
        <v>724000</v>
      </c>
      <c r="E704" s="202">
        <f>SUM(E255:E256,E544:E545,E342)</f>
        <v>0</v>
      </c>
      <c r="F704" s="202">
        <f>SUM(F255:F256,F544:F545,F342)</f>
        <v>0</v>
      </c>
      <c r="G704" s="202">
        <f>SUM(G255:G256,G544:G545,G342)</f>
        <v>724000</v>
      </c>
      <c r="H704" s="177">
        <f t="shared" si="31"/>
        <v>48966</v>
      </c>
      <c r="I704" s="202">
        <f>SUM(I255:I256,I544:I545,I342)</f>
        <v>0</v>
      </c>
      <c r="J704" s="202">
        <f>SUM(J255:J256,J544:J545,J342)</f>
        <v>0</v>
      </c>
      <c r="K704" s="202">
        <f>SUM(K255:K256,K544:K545,K342)</f>
        <v>48966</v>
      </c>
    </row>
    <row r="705" spans="1:11" x14ac:dyDescent="0.25">
      <c r="A705" s="3"/>
      <c r="B705" s="13" t="s">
        <v>763</v>
      </c>
      <c r="C705" s="79">
        <v>346</v>
      </c>
      <c r="D705" s="177">
        <f t="shared" si="30"/>
        <v>247000</v>
      </c>
      <c r="E705" s="202">
        <f>SUM(E260,E303,E427,E429:E430,E473,E587,E550,E432,E274,E383)</f>
        <v>0</v>
      </c>
      <c r="F705" s="202">
        <f>SUM(F260,F303,F427,F429:F430,F473,F587,F550,F432,F274,F383)</f>
        <v>0</v>
      </c>
      <c r="G705" s="202">
        <f>SUM(G260,G303,G427,G429:G430,G473,G587,G550,G432,G274,G383)</f>
        <v>247000</v>
      </c>
      <c r="H705" s="177">
        <f t="shared" si="31"/>
        <v>166156.20000000001</v>
      </c>
      <c r="I705" s="202">
        <f>SUM(I260,I303,I427,I429:I430,I473,I587,I550,I432,I274,I383)</f>
        <v>0</v>
      </c>
      <c r="J705" s="202">
        <f>SUM(J260,J303,J427,J429:J430,J473,J587,J550,J432,J274,J383)</f>
        <v>0</v>
      </c>
      <c r="K705" s="202">
        <f>SUM(K260,K303,K427,K429:K430,K473,K587,K550,K432,K274,K383)</f>
        <v>166156.20000000001</v>
      </c>
    </row>
    <row r="706" spans="1:11" x14ac:dyDescent="0.25">
      <c r="A706" s="3"/>
      <c r="B706" s="13" t="s">
        <v>764</v>
      </c>
      <c r="C706" s="79">
        <v>346</v>
      </c>
      <c r="D706" s="177">
        <f t="shared" si="30"/>
        <v>227000</v>
      </c>
      <c r="E706" s="202">
        <f>SUM(E259,E302,E549)</f>
        <v>0</v>
      </c>
      <c r="F706" s="202">
        <f>SUM(F259,F302,F549)</f>
        <v>0</v>
      </c>
      <c r="G706" s="202">
        <f>SUM(G258:G259,G302,G549,)</f>
        <v>227000</v>
      </c>
      <c r="H706" s="177">
        <f t="shared" si="31"/>
        <v>141980</v>
      </c>
      <c r="I706" s="202">
        <f>SUM(I259,I302,I549)</f>
        <v>0</v>
      </c>
      <c r="J706" s="202">
        <f>SUM(J259,J302,J549)</f>
        <v>0</v>
      </c>
      <c r="K706" s="202">
        <f>SUM(K258:K259,K302,K549,)</f>
        <v>141980</v>
      </c>
    </row>
    <row r="707" spans="1:11" ht="25.5" x14ac:dyDescent="0.25">
      <c r="A707" s="3"/>
      <c r="B707" s="13" t="s">
        <v>765</v>
      </c>
      <c r="C707" s="79">
        <v>344</v>
      </c>
      <c r="D707" s="177">
        <f t="shared" si="30"/>
        <v>0</v>
      </c>
      <c r="E707" s="202">
        <f>SUM(E257,E301,E431,E471,E546,E428)</f>
        <v>0</v>
      </c>
      <c r="F707" s="202">
        <f>SUM(F257,F301,F431,F471,F546,F428)</f>
        <v>0</v>
      </c>
      <c r="G707" s="202">
        <f>SUM(G301,G431,G471,G546,G428,G257)</f>
        <v>0</v>
      </c>
      <c r="H707" s="177">
        <f t="shared" si="31"/>
        <v>0</v>
      </c>
      <c r="I707" s="202">
        <f>SUM(I257,I301,I431,I471,I546,I428)</f>
        <v>0</v>
      </c>
      <c r="J707" s="202">
        <f>SUM(J257,J301,J431,J471,J546,J428)</f>
        <v>0</v>
      </c>
      <c r="K707" s="202">
        <f>SUM(K257,K301,K431,K471,K546,K428)</f>
        <v>0</v>
      </c>
    </row>
    <row r="708" spans="1:11" x14ac:dyDescent="0.25">
      <c r="A708" s="3"/>
      <c r="B708" s="13" t="s">
        <v>766</v>
      </c>
      <c r="C708" s="79">
        <v>349</v>
      </c>
      <c r="D708" s="177">
        <f t="shared" si="30"/>
        <v>225200</v>
      </c>
      <c r="E708" s="202">
        <f>SUM(E262,E551,E588)</f>
        <v>0</v>
      </c>
      <c r="F708" s="202">
        <f>SUM(F262,F551,F588)</f>
        <v>0</v>
      </c>
      <c r="G708" s="202">
        <f>SUM(G262,G551,G588)</f>
        <v>225200</v>
      </c>
      <c r="H708" s="177">
        <f t="shared" si="31"/>
        <v>98200</v>
      </c>
      <c r="I708" s="202">
        <f>SUM(I262,I551,I588)</f>
        <v>0</v>
      </c>
      <c r="J708" s="202">
        <f>SUM(J262,J551,J588)</f>
        <v>0</v>
      </c>
      <c r="K708" s="202">
        <f>SUM(K262,K551,K588)</f>
        <v>98200</v>
      </c>
    </row>
    <row r="709" spans="1:11" x14ac:dyDescent="0.25">
      <c r="A709" s="3"/>
      <c r="B709" s="13" t="s">
        <v>329</v>
      </c>
      <c r="C709" s="79">
        <v>347</v>
      </c>
      <c r="D709" s="177">
        <f t="shared" si="30"/>
        <v>0</v>
      </c>
      <c r="E709" s="202">
        <f>SUM(E261)</f>
        <v>0</v>
      </c>
      <c r="F709" s="202">
        <f>SUM(F261)</f>
        <v>0</v>
      </c>
      <c r="G709" s="202">
        <f>SUM(G261)</f>
        <v>0</v>
      </c>
      <c r="H709" s="177">
        <f t="shared" si="31"/>
        <v>0</v>
      </c>
      <c r="I709" s="202">
        <f>SUM(I261)</f>
        <v>0</v>
      </c>
      <c r="J709" s="202">
        <f>SUM(J261)</f>
        <v>0</v>
      </c>
      <c r="K709" s="202">
        <f>SUM(K261)</f>
        <v>0</v>
      </c>
    </row>
    <row r="710" spans="1:11" x14ac:dyDescent="0.25">
      <c r="A710" s="3"/>
      <c r="B710" s="13" t="s">
        <v>767</v>
      </c>
      <c r="C710" s="79">
        <v>345</v>
      </c>
      <c r="D710" s="177">
        <f t="shared" si="30"/>
        <v>0</v>
      </c>
      <c r="E710" s="202">
        <f>SUM(E258,E547)</f>
        <v>0</v>
      </c>
      <c r="F710" s="202">
        <f>SUM(F258,F547)</f>
        <v>0</v>
      </c>
      <c r="G710" s="202">
        <f>SUM(G547)</f>
        <v>0</v>
      </c>
      <c r="H710" s="177">
        <f t="shared" si="31"/>
        <v>0</v>
      </c>
      <c r="I710" s="202">
        <f>SUM(I258,I547)</f>
        <v>0</v>
      </c>
      <c r="J710" s="202">
        <f>SUM(J258,J547)</f>
        <v>0</v>
      </c>
      <c r="K710" s="202">
        <f>SUM(K547)</f>
        <v>0</v>
      </c>
    </row>
    <row r="711" spans="1:11" x14ac:dyDescent="0.25">
      <c r="A711" s="3"/>
      <c r="B711" s="33" t="s">
        <v>768</v>
      </c>
      <c r="C711" s="135"/>
      <c r="D711" s="180">
        <f t="shared" si="30"/>
        <v>101194720</v>
      </c>
      <c r="E711" s="203">
        <f>SUM(E631:E636,E647:E648,E657,E674:E682,E693,E703)</f>
        <v>0</v>
      </c>
      <c r="F711" s="203">
        <f>SUM(F631:F636,F647:F648,F657,F674:F682,F693,F703)</f>
        <v>43158020</v>
      </c>
      <c r="G711" s="203">
        <f>SUM(G631:G636,G647:G648,G657,G674:G682,G693,G703)</f>
        <v>58036700</v>
      </c>
      <c r="H711" s="180">
        <f t="shared" si="31"/>
        <v>14465127.699999999</v>
      </c>
      <c r="I711" s="203">
        <f>SUM(I631:I636,I647:I648,I657,I674:I682,I693,I703)</f>
        <v>0</v>
      </c>
      <c r="J711" s="203">
        <f>SUM(J631:J636,J647:J648,J657,J674:J682,J693,J703)</f>
        <v>128331.20999999999</v>
      </c>
      <c r="K711" s="203">
        <f>SUM(K631:K636,K647:K648,K657,K674:K682,K693,K703)</f>
        <v>14336796.489999998</v>
      </c>
    </row>
    <row r="712" spans="1:11" x14ac:dyDescent="0.25">
      <c r="A712" s="3"/>
      <c r="B712" s="24"/>
      <c r="C712" s="81"/>
      <c r="D712" s="151"/>
      <c r="E712" s="151"/>
      <c r="F712" s="151"/>
      <c r="G712" s="151"/>
      <c r="H712" s="151"/>
      <c r="I712" s="151"/>
      <c r="J712" s="151"/>
      <c r="K712" s="151"/>
    </row>
    <row r="713" spans="1:11" x14ac:dyDescent="0.25">
      <c r="A713" s="3"/>
      <c r="B713" s="69" t="s">
        <v>769</v>
      </c>
      <c r="C713" s="136"/>
      <c r="D713" s="181"/>
      <c r="E713" s="181" t="s">
        <v>770</v>
      </c>
      <c r="F713" s="181"/>
      <c r="G713" s="181"/>
      <c r="H713" s="181"/>
      <c r="I713" s="225"/>
      <c r="J713" s="225"/>
      <c r="K713" s="225"/>
    </row>
    <row r="714" spans="1:11" x14ac:dyDescent="0.25">
      <c r="A714" s="3"/>
      <c r="B714" s="69"/>
      <c r="C714" s="136"/>
      <c r="D714" s="181"/>
      <c r="E714" s="181"/>
      <c r="F714" s="181"/>
      <c r="G714" s="181"/>
      <c r="H714" s="181"/>
      <c r="I714" s="226"/>
      <c r="J714" s="226"/>
      <c r="K714" s="226"/>
    </row>
    <row r="715" spans="1:11" x14ac:dyDescent="0.25">
      <c r="A715" s="3"/>
      <c r="B715" s="69" t="s">
        <v>788</v>
      </c>
      <c r="C715" s="136"/>
      <c r="D715" s="181"/>
      <c r="E715" s="181" t="s">
        <v>873</v>
      </c>
      <c r="F715" s="181"/>
      <c r="G715" s="181"/>
      <c r="H715" s="181"/>
      <c r="I715" s="225" t="s">
        <v>874</v>
      </c>
      <c r="J715" s="225"/>
      <c r="K715" s="225"/>
    </row>
    <row r="716" spans="1:11" x14ac:dyDescent="0.25">
      <c r="A716" s="3"/>
      <c r="B716" s="69" t="s">
        <v>789</v>
      </c>
      <c r="C716" s="136"/>
      <c r="D716" s="181"/>
      <c r="E716" s="181"/>
      <c r="F716" s="181"/>
      <c r="G716" s="181"/>
      <c r="H716" s="181"/>
      <c r="I716" s="181"/>
      <c r="J716" s="181"/>
      <c r="K716" s="181"/>
    </row>
    <row r="717" spans="1:11" x14ac:dyDescent="0.25">
      <c r="A717" s="3"/>
      <c r="B717" s="69"/>
      <c r="C717" s="136"/>
      <c r="D717" s="181"/>
      <c r="E717" s="181"/>
      <c r="F717" s="181"/>
      <c r="G717" s="181"/>
      <c r="H717" s="181"/>
      <c r="I717" s="181"/>
      <c r="J717" s="181"/>
      <c r="K717" s="181"/>
    </row>
  </sheetData>
  <mergeCells count="26">
    <mergeCell ref="B624:C624"/>
    <mergeCell ref="B630:C630"/>
    <mergeCell ref="I713:K713"/>
    <mergeCell ref="I715:K715"/>
    <mergeCell ref="B618:C618"/>
    <mergeCell ref="B619:C619"/>
    <mergeCell ref="B620:C620"/>
    <mergeCell ref="B621:C621"/>
    <mergeCell ref="B622:C622"/>
    <mergeCell ref="B623:C623"/>
    <mergeCell ref="B11:C11"/>
    <mergeCell ref="B161:C161"/>
    <mergeCell ref="D162:G162"/>
    <mergeCell ref="H162:K162"/>
    <mergeCell ref="B616:C616"/>
    <mergeCell ref="B617:C617"/>
    <mergeCell ref="D10:G10"/>
    <mergeCell ref="H10:K10"/>
    <mergeCell ref="J2:K2"/>
    <mergeCell ref="J3:K3"/>
    <mergeCell ref="J4:K4"/>
    <mergeCell ref="J5:K5"/>
    <mergeCell ref="A1:K1"/>
    <mergeCell ref="J6:K6"/>
    <mergeCell ref="J7:K7"/>
    <mergeCell ref="J8:K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2025-04-06T19:10:32Z</dcterms:modified>
</cp:coreProperties>
</file>